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TV\Desktop\"/>
    </mc:Choice>
  </mc:AlternateContent>
  <bookViews>
    <workbookView xWindow="0" yWindow="0" windowWidth="23040" windowHeight="8925" tabRatio="808" activeTab="2"/>
  </bookViews>
  <sheets>
    <sheet name="Katkı Payı Hesabı Tahsilatı (2" sheetId="22" r:id="rId1"/>
    <sheet name="Yıllar İtibariyle Proje Durumu" sheetId="18" r:id="rId2"/>
    <sheet name="Ödenek İcmali (2)" sheetId="23" r:id="rId3"/>
  </sheets>
  <externalReferences>
    <externalReference r:id="rId4"/>
  </externalReferences>
  <definedNames>
    <definedName name="_GoBack" localSheetId="0">'Katkı Payı Hesabı Tahsilatı (2'!#REF!</definedName>
    <definedName name="_GoBack" localSheetId="1">'Yıllar İtibariyle Proje Durumu'!#REF!</definedName>
    <definedName name="_xlnm._FilterDatabase" localSheetId="1" hidden="1">'Yıllar İtibariyle Proje Durumu'!$A$7:$I$320</definedName>
  </definedNames>
  <calcPr calcId="162913"/>
</workbook>
</file>

<file path=xl/calcChain.xml><?xml version="1.0" encoding="utf-8"?>
<calcChain xmlns="http://schemas.openxmlformats.org/spreadsheetml/2006/main">
  <c r="D320" i="18" l="1"/>
  <c r="H320" i="18"/>
  <c r="I319" i="18"/>
  <c r="B25" i="22" l="1"/>
  <c r="I290" i="18" l="1"/>
  <c r="I291" i="18"/>
  <c r="I292" i="18"/>
  <c r="I293" i="18"/>
  <c r="I294" i="18"/>
  <c r="I295" i="18"/>
  <c r="I296" i="18"/>
  <c r="I297" i="18"/>
  <c r="I298" i="18"/>
  <c r="I299" i="18"/>
  <c r="I300" i="18"/>
  <c r="I301" i="18"/>
  <c r="I289" i="18"/>
  <c r="I288" i="18"/>
  <c r="I262" i="18"/>
  <c r="I263" i="18" s="1"/>
  <c r="I287" i="18" l="1"/>
  <c r="I286" i="18"/>
  <c r="B21" i="22" l="1"/>
  <c r="I280" i="18" l="1"/>
  <c r="I279" i="18"/>
  <c r="I270" i="18" l="1"/>
  <c r="I265" i="18"/>
  <c r="I264" i="18"/>
  <c r="I284" i="18"/>
  <c r="I285" i="18" s="1"/>
  <c r="I281" i="18"/>
  <c r="I282" i="18" s="1"/>
  <c r="I283" i="18" s="1"/>
  <c r="I207" i="18" l="1"/>
  <c r="I208" i="18" s="1"/>
  <c r="I261" i="18"/>
  <c r="E320" i="18" l="1"/>
  <c r="F320" i="18"/>
  <c r="I318" i="18" l="1"/>
  <c r="I274" i="18" l="1"/>
  <c r="I275" i="18" s="1"/>
  <c r="I276" i="18"/>
  <c r="I277" i="18"/>
  <c r="I278" i="18"/>
  <c r="I253" i="18" l="1"/>
  <c r="I254" i="18" s="1"/>
  <c r="I255" i="18" l="1"/>
  <c r="I256" i="18" s="1"/>
  <c r="I257" i="18"/>
  <c r="I258" i="18" s="1"/>
  <c r="I259" i="18"/>
  <c r="I266" i="18"/>
  <c r="I267" i="18" s="1"/>
  <c r="I268" i="18"/>
  <c r="I269" i="18" s="1"/>
  <c r="I271" i="18"/>
  <c r="I272" i="18" s="1"/>
  <c r="I273" i="18" s="1"/>
  <c r="I252" i="18"/>
  <c r="I250" i="18"/>
  <c r="I251" i="18" s="1"/>
  <c r="I249" i="18"/>
  <c r="G150" i="18" l="1"/>
  <c r="G145" i="18"/>
  <c r="H151" i="18"/>
  <c r="I317" i="18" l="1"/>
  <c r="I243" i="18" l="1"/>
  <c r="I244" i="18" s="1"/>
  <c r="I241" i="18" l="1"/>
  <c r="B18" i="22" l="1"/>
  <c r="I248" i="18" l="1"/>
  <c r="I245" i="18"/>
  <c r="I246" i="18" s="1"/>
  <c r="I247" i="18" s="1"/>
  <c r="G199" i="18" l="1"/>
  <c r="I312" i="18" l="1"/>
  <c r="I313" i="18"/>
  <c r="I314" i="18"/>
  <c r="I316" i="18"/>
  <c r="I311" i="18"/>
  <c r="G315" i="18"/>
  <c r="G320" i="18" s="1"/>
  <c r="G6" i="23"/>
  <c r="I315" i="18" l="1"/>
  <c r="I320" i="18" s="1"/>
  <c r="B307" i="18"/>
  <c r="B5" i="23" l="1"/>
  <c r="I239" i="18" l="1"/>
  <c r="I240" i="18"/>
  <c r="I242" i="18"/>
  <c r="I228" i="18" l="1"/>
  <c r="I226" i="18"/>
  <c r="I227" i="18" s="1"/>
  <c r="I234" i="18"/>
  <c r="I235" i="18" s="1"/>
  <c r="I229" i="18" l="1"/>
  <c r="I223" i="18"/>
  <c r="I224" i="18" s="1"/>
  <c r="I131" i="18" l="1"/>
  <c r="I132" i="18" s="1"/>
  <c r="I133" i="18" s="1"/>
  <c r="I236" i="18"/>
  <c r="I237" i="18" s="1"/>
  <c r="H134" i="18" l="1"/>
  <c r="H129" i="18"/>
  <c r="I134" i="18" l="1"/>
  <c r="I135" i="18" s="1"/>
  <c r="H176" i="18" l="1"/>
  <c r="I215" i="18" l="1"/>
  <c r="I232" i="18"/>
  <c r="I233" i="18" s="1"/>
  <c r="I53" i="18" l="1"/>
  <c r="I54" i="18" s="1"/>
  <c r="I55" i="18"/>
  <c r="I56" i="18" s="1"/>
  <c r="I27" i="18"/>
  <c r="I28" i="18" s="1"/>
  <c r="I29" i="18" s="1"/>
  <c r="I30" i="18" s="1"/>
  <c r="I31" i="18" s="1"/>
  <c r="I32" i="18" s="1"/>
  <c r="I33" i="18" s="1"/>
  <c r="I34" i="18" s="1"/>
  <c r="I81" i="18" l="1"/>
  <c r="I82" i="18" s="1"/>
  <c r="I13" i="18" l="1"/>
  <c r="I14" i="18" s="1"/>
  <c r="I15" i="18"/>
  <c r="I16" i="18" s="1"/>
  <c r="I17" i="18"/>
  <c r="I18" i="18" s="1"/>
  <c r="I19" i="18"/>
  <c r="I20" i="18" s="1"/>
  <c r="I21" i="18"/>
  <c r="I22" i="18" s="1"/>
  <c r="I23" i="18"/>
  <c r="I24" i="18" s="1"/>
  <c r="I25" i="18"/>
  <c r="I26" i="18" s="1"/>
  <c r="I35" i="18"/>
  <c r="I36" i="18" s="1"/>
  <c r="I37" i="18" s="1"/>
  <c r="I38" i="18" s="1"/>
  <c r="I39" i="18"/>
  <c r="I40" i="18" s="1"/>
  <c r="I41" i="18" s="1"/>
  <c r="I42" i="18"/>
  <c r="I43" i="18"/>
  <c r="I44" i="18"/>
  <c r="I45" i="18" s="1"/>
  <c r="I46" i="18"/>
  <c r="I47" i="18"/>
  <c r="I48" i="18"/>
  <c r="I49" i="18" s="1"/>
  <c r="I50" i="18"/>
  <c r="I51" i="18" s="1"/>
  <c r="I52" i="18" s="1"/>
  <c r="I57" i="18"/>
  <c r="I58" i="18"/>
  <c r="I59" i="18" s="1"/>
  <c r="I60" i="18" s="1"/>
  <c r="I61" i="18" s="1"/>
  <c r="I62" i="18"/>
  <c r="I63" i="18" s="1"/>
  <c r="I64" i="18"/>
  <c r="I65" i="18" s="1"/>
  <c r="I66" i="18" s="1"/>
  <c r="I67" i="18" s="1"/>
  <c r="I68" i="18"/>
  <c r="I69" i="18" s="1"/>
  <c r="I70" i="18" s="1"/>
  <c r="I71" i="18"/>
  <c r="I72" i="18" s="1"/>
  <c r="I73" i="18" s="1"/>
  <c r="I74" i="18"/>
  <c r="I75" i="18"/>
  <c r="I76" i="18" s="1"/>
  <c r="I77" i="18"/>
  <c r="I79" i="18"/>
  <c r="I80" i="18" s="1"/>
  <c r="I83" i="18"/>
  <c r="I84" i="18" s="1"/>
  <c r="I85" i="18" s="1"/>
  <c r="I86" i="18"/>
  <c r="I88" i="18"/>
  <c r="I89" i="18" s="1"/>
  <c r="I90" i="18"/>
  <c r="I91" i="18" s="1"/>
  <c r="I92" i="18"/>
  <c r="I93" i="18" s="1"/>
  <c r="I94" i="18" s="1"/>
  <c r="I95" i="18" s="1"/>
  <c r="I96" i="18"/>
  <c r="I97" i="18" s="1"/>
  <c r="I98" i="18"/>
  <c r="I99" i="18" s="1"/>
  <c r="I101" i="18"/>
  <c r="I102" i="18" s="1"/>
  <c r="I103" i="18"/>
  <c r="I104" i="18" s="1"/>
  <c r="I105" i="18" s="1"/>
  <c r="I106" i="18"/>
  <c r="I107" i="18" s="1"/>
  <c r="I108" i="18"/>
  <c r="I109" i="18" s="1"/>
  <c r="I110" i="18"/>
  <c r="I111" i="18"/>
  <c r="I112" i="18" s="1"/>
  <c r="I113" i="18"/>
  <c r="I114" i="18" s="1"/>
  <c r="I115" i="18"/>
  <c r="I116" i="18"/>
  <c r="I117" i="18"/>
  <c r="I118" i="18" s="1"/>
  <c r="I119" i="18" s="1"/>
  <c r="I120" i="18" s="1"/>
  <c r="I121" i="18"/>
  <c r="I122" i="18" s="1"/>
  <c r="I123" i="18" s="1"/>
  <c r="I124" i="18"/>
  <c r="I125" i="18" s="1"/>
  <c r="I126" i="18"/>
  <c r="I127" i="18" s="1"/>
  <c r="I128" i="18" s="1"/>
  <c r="I129" i="18" s="1"/>
  <c r="I130" i="18" s="1"/>
  <c r="I136" i="18"/>
  <c r="I142" i="18"/>
  <c r="I143" i="18"/>
  <c r="I144" i="18" s="1"/>
  <c r="I145" i="18" s="1"/>
  <c r="I146" i="18" s="1"/>
  <c r="I147" i="18" s="1"/>
  <c r="I148" i="18"/>
  <c r="I149" i="18" s="1"/>
  <c r="I150" i="18" s="1"/>
  <c r="I151" i="18" s="1"/>
  <c r="I152" i="18"/>
  <c r="I153" i="18"/>
  <c r="I154" i="18"/>
  <c r="I155" i="18" s="1"/>
  <c r="I156" i="18"/>
  <c r="I157" i="18" s="1"/>
  <c r="I158" i="18"/>
  <c r="I159" i="18"/>
  <c r="I160" i="18" s="1"/>
  <c r="I161" i="18" s="1"/>
  <c r="I162" i="18"/>
  <c r="I165" i="18"/>
  <c r="I166" i="18"/>
  <c r="I168" i="18"/>
  <c r="I170" i="18"/>
  <c r="I171" i="18" s="1"/>
  <c r="I172" i="18" s="1"/>
  <c r="I173" i="18" s="1"/>
  <c r="I174" i="18"/>
  <c r="I175" i="18"/>
  <c r="I178" i="18"/>
  <c r="I179" i="18" s="1"/>
  <c r="I180" i="18" s="1"/>
  <c r="I181" i="18"/>
  <c r="I182" i="18" s="1"/>
  <c r="I183" i="18" s="1"/>
  <c r="I184" i="18" s="1"/>
  <c r="I185" i="18" s="1"/>
  <c r="I186" i="18"/>
  <c r="I190" i="18"/>
  <c r="I192" i="18"/>
  <c r="I194" i="18"/>
  <c r="I195" i="18" s="1"/>
  <c r="I196" i="18" s="1"/>
  <c r="I197" i="18" s="1"/>
  <c r="I198" i="18"/>
  <c r="I199" i="18" s="1"/>
  <c r="I200" i="18" s="1"/>
  <c r="I201" i="18"/>
  <c r="I202" i="18" s="1"/>
  <c r="I205" i="18"/>
  <c r="I206" i="18" s="1"/>
  <c r="I209" i="18"/>
  <c r="I210" i="18" s="1"/>
  <c r="I211" i="18"/>
  <c r="I212" i="18"/>
  <c r="I213" i="18" s="1"/>
  <c r="I217" i="18"/>
  <c r="I218" i="18" s="1"/>
  <c r="I219" i="18" s="1"/>
  <c r="I220" i="18" s="1"/>
  <c r="I221" i="18"/>
  <c r="I222" i="18" s="1"/>
  <c r="I9" i="18"/>
  <c r="I10" i="18"/>
  <c r="I11" i="18"/>
  <c r="I12" i="18" s="1"/>
  <c r="I8" i="18"/>
  <c r="I137" i="18" l="1"/>
  <c r="I138" i="18" s="1"/>
  <c r="I139" i="18" s="1"/>
  <c r="I140" i="18" s="1"/>
  <c r="I141" i="18" s="1"/>
  <c r="I163" i="18"/>
  <c r="I164" i="18" s="1"/>
  <c r="H169" i="18"/>
  <c r="H302" i="18" s="1"/>
  <c r="D307" i="18" s="1"/>
  <c r="G307" i="18" s="1"/>
  <c r="H187" i="18"/>
  <c r="I187" i="18" s="1"/>
  <c r="I188" i="18" s="1"/>
  <c r="I189" i="18" s="1"/>
  <c r="G5" i="23" l="1"/>
  <c r="G9" i="23" l="1"/>
  <c r="G8" i="23"/>
  <c r="G303" i="18"/>
</calcChain>
</file>

<file path=xl/comments1.xml><?xml version="1.0" encoding="utf-8"?>
<comments xmlns="http://schemas.openxmlformats.org/spreadsheetml/2006/main">
  <authors>
    <author>Gülüzar POLAT BAŞARAN</author>
  </authors>
  <commentList>
    <comment ref="I147" authorId="0" shapeId="0">
      <text>
        <r>
          <rPr>
            <sz val="9"/>
            <color indexed="81"/>
            <rFont val="Tahoma"/>
            <family val="2"/>
            <charset val="162"/>
          </rPr>
          <t>Olurdan Kalan olurdn düşürülüp,669.465,16 tl Kız lİsesi Teş Tanzim İşine aktarılmıştır.</t>
        </r>
      </text>
    </comment>
    <comment ref="I151" authorId="0" shapeId="0">
      <text>
        <r>
          <rPr>
            <sz val="9"/>
            <color indexed="81"/>
            <rFont val="Tahoma"/>
            <family val="2"/>
            <charset val="162"/>
          </rPr>
          <t>Olurdan Kalan olurdn düşürülüp,72.381,06 tl Kız lİsesi Teş Tanzim İşine aktarılmıştır.</t>
        </r>
      </text>
    </comment>
    <comment ref="H167" authorId="0" shapeId="0">
      <text>
        <r>
          <rPr>
            <sz val="9"/>
            <color indexed="81"/>
            <rFont val="Tahoma"/>
            <family val="2"/>
            <charset val="162"/>
          </rPr>
          <t xml:space="preserve">
ödenen 288.000 kalan 91.079 tl 83 nolu işe aktarıldı</t>
        </r>
      </text>
    </comment>
    <comment ref="I167" authorId="0" shapeId="0">
      <text>
        <r>
          <rPr>
            <sz val="9"/>
            <color indexed="81"/>
            <rFont val="Tahoma"/>
            <family val="2"/>
            <charset val="162"/>
          </rPr>
          <t>bloke edilen 379.079 tl ödenen 288.000 kalan 91.079 tl bakanlık oluru ile 83 nolu işe aktarıldı</t>
        </r>
      </text>
    </comment>
    <comment ref="I169" authorId="0" shapeId="0">
      <text>
        <r>
          <rPr>
            <b/>
            <sz val="9"/>
            <color indexed="81"/>
            <rFont val="Tahoma"/>
            <family val="2"/>
            <charset val="162"/>
          </rPr>
          <t>Gülüzar POLAT BAŞARAN:</t>
        </r>
        <r>
          <rPr>
            <sz val="9"/>
            <color indexed="81"/>
            <rFont val="Tahoma"/>
            <family val="2"/>
            <charset val="162"/>
          </rPr>
          <t xml:space="preserve">
10.10.2019  tar ve 28801 olur ile 104.587,18 tl tamamı 104 nolu işe aktarıldı</t>
        </r>
      </text>
    </comment>
    <comment ref="I191" authorId="0" shapeId="0">
      <text>
        <r>
          <rPr>
            <sz val="9"/>
            <color indexed="81"/>
            <rFont val="Tahoma"/>
            <family val="2"/>
            <charset val="162"/>
          </rPr>
          <t>bloke edilen 489.235,46 tl den 454.371,71 tl ödendi. kalan 34.863,75 tl bakanlık oluru ile 83 nolu işe aktarıldı</t>
        </r>
      </text>
    </comment>
    <comment ref="I193" authorId="0" shapeId="0">
      <text>
        <r>
          <rPr>
            <sz val="9"/>
            <color indexed="81"/>
            <rFont val="Tahoma"/>
            <family val="2"/>
            <charset val="162"/>
          </rPr>
          <t>bloke edilen140.000 tl ödenen 86.800, kalan 53.200 tl bakanlık oluru ile 83 nolu işe aktarıldı.</t>
        </r>
      </text>
    </comment>
    <comment ref="G199" authorId="0" shapeId="0">
      <text>
        <r>
          <rPr>
            <sz val="9"/>
            <color indexed="81"/>
            <rFont val="Tahoma"/>
            <family val="2"/>
            <charset val="162"/>
          </rPr>
          <t xml:space="preserve">71 işten kalan 91.079,00 ve 81 nolu işlerden kalan 53.200,00 tl ve 80 nolu işten kalan 34.863,75 tl toplamda 179.142,75 tl bu işe aktarıldı. </t>
        </r>
      </text>
    </comment>
    <comment ref="G251" authorId="0" shapeId="0">
      <text>
        <r>
          <rPr>
            <b/>
            <sz val="9"/>
            <color indexed="81"/>
            <rFont val="Tahoma"/>
            <charset val="1"/>
          </rPr>
          <t>İş Tamamlandı.Verilen iş artışı kdvli 294.537,52-TL ancak kalan tutar havuz hesaba aktarılması için kalan 104.771,80-TL iş artış kısmından düşürüldü.</t>
        </r>
      </text>
    </comment>
  </commentList>
</comments>
</file>

<file path=xl/sharedStrings.xml><?xml version="1.0" encoding="utf-8"?>
<sst xmlns="http://schemas.openxmlformats.org/spreadsheetml/2006/main" count="535" uniqueCount="244">
  <si>
    <t>TOPLAM</t>
  </si>
  <si>
    <t>Ceyhan</t>
  </si>
  <si>
    <t>Ali Münif YEĞENAĞA Caddesi Cephe Sağlıklaştırma Uygulama İşi</t>
  </si>
  <si>
    <t>Seyhan</t>
  </si>
  <si>
    <t>Büyükşehir Belediyesi</t>
  </si>
  <si>
    <t>152 Envanter Nolu Yapının Kamulaştırması</t>
  </si>
  <si>
    <t>131 Envanter Nolu Yapının Kamulaştırması</t>
  </si>
  <si>
    <t>123 Envanter Nolu Yapının Kamulaştırması</t>
  </si>
  <si>
    <t>122 Envanter Nolu Yapının Kamulaştırması</t>
  </si>
  <si>
    <t>Çarşı Hamamının önünde 146 ada, 1,2,3,4,5,6,7,8,9,10,11,12nolu parsellerde bulunan dükkanların Kamulaştırması</t>
  </si>
  <si>
    <t>106 Envanter Nolu Yapının Kamulaştırması</t>
  </si>
  <si>
    <t>107 Envanter Nolu Yapının Kamulaştırması</t>
  </si>
  <si>
    <t>Ceyhan Yılankale Çevre Düzenleme ve yeni yapılacak yapının proje hazırlama işi</t>
  </si>
  <si>
    <t>İl Kültür ve Turizm Md.</t>
  </si>
  <si>
    <t>Adana Yeni Arkeoloji Müzesi Yapım İşi</t>
  </si>
  <si>
    <t>Adana Yeni Arkeoloji Müzesi Proje Hazırlama İşi</t>
  </si>
  <si>
    <t>Kozan</t>
  </si>
  <si>
    <t>İl Özel İdaresi</t>
  </si>
  <si>
    <t>Kayalıbağ Mahallesi 242 Ada, 15 Parselde Yer Alan Tescilli Yapının Proje Hazırlama İşi</t>
  </si>
  <si>
    <t xml:space="preserve">Tepebağ Ortaokulunun Elektrik – Makine ve Çevre Düzenleme Projeleri Hazırlama İşi </t>
  </si>
  <si>
    <t>MagarsuzAntik Kenti Koruma Amaçlı Reviz. İmar Planı Hazırlama İşi</t>
  </si>
  <si>
    <t>Karataş</t>
  </si>
  <si>
    <t>Karataş Belediyesi</t>
  </si>
  <si>
    <t>Seyhan Belediyesi</t>
  </si>
  <si>
    <t>Kozan  Belediyesi</t>
  </si>
  <si>
    <t>Kozan İlçesi 163 Ada 9 Parselin Kamulaştırılması</t>
  </si>
  <si>
    <t>Kozan Belediyesi</t>
  </si>
  <si>
    <t>Sıra Konakları 6 Parselde Yer Alan Konağın Restorasyon Uygulama İşi</t>
  </si>
  <si>
    <t>Şakirpaşa Konağı Proje Hazırlama  İşi</t>
  </si>
  <si>
    <t>Büyükşehir  Belediyesi</t>
  </si>
  <si>
    <t>Saimbeyli Kalesi Restorasyonu Uygulama İşi</t>
  </si>
  <si>
    <t>Saimbeyli</t>
  </si>
  <si>
    <t>Yumurtalık Çevre Düzenleme Proje Uygulama İşi</t>
  </si>
  <si>
    <t>Yumurtalık</t>
  </si>
  <si>
    <t>Yumurtalık Belediyesi</t>
  </si>
  <si>
    <t>Kozan Kalesi Proje Hazırlama  İşi</t>
  </si>
  <si>
    <t>Mustafa Kemal Sokağı Sokak Sağlıklaştırma Uygulama İşi</t>
  </si>
  <si>
    <t>Av. Turhan Arın Sokağı Sokak Sağlıklaştırma Proje Hazırlama İşi</t>
  </si>
  <si>
    <t>Sıra Konakları 6. Parselde Yer Alan Yapının Proje Hazırlama İşi</t>
  </si>
  <si>
    <t>Ayas Kara Kalesi Restorasyon Uygulama İşi</t>
  </si>
  <si>
    <t>Arkeopark Alanı Muhdesat Bedeli</t>
  </si>
  <si>
    <t>Süleyman Kulesi Restorasyonu ve Çevre Düzenleme Projesi Hazırlama işi</t>
  </si>
  <si>
    <t>Seyhan Yeşiloba Şehitliği Restorasyon İşi</t>
  </si>
  <si>
    <t>Tufanbeyli Şar Ören Yeri Kırık Kilise Restorasyon Proje Hazırlama İşi</t>
  </si>
  <si>
    <t>Tufanbeyli</t>
  </si>
  <si>
    <t>Ceyhan Tumlu Kalesi Restorasyon Proje Hazırlama İşi</t>
  </si>
  <si>
    <t>Kozan Kalesi Sur Aydınlatmaları İşi</t>
  </si>
  <si>
    <t>Mustafa Kemal Sokağı Sokak Sağlıklaştırma Projesi Hazırlama İşi</t>
  </si>
  <si>
    <t>Yumurtalık Deniz Kalesi Aydınlatma İşi</t>
  </si>
  <si>
    <t>Ayas Kara Kalesi Ve Civarı Kamulaştırma İşi</t>
  </si>
  <si>
    <t>Gazipaşa İlköğretim Okulu Restorasyon Uygulama İşi</t>
  </si>
  <si>
    <t>Adana Tarihi Kent Merkezi Projesi (Tepebağ Höyüğü Arkeopark Çalışması ve Çevre Düzenleme Projesi- Yapım, Kamulaştırma, Projelendirme)</t>
  </si>
  <si>
    <t>Şeyh Cemil Nardalı Konağının Restorasyon Uygulaması İşi</t>
  </si>
  <si>
    <t>Sıra Konakları 7. Parselde Yer Alan Yapının Rest. Uyg. İşi</t>
  </si>
  <si>
    <t>Dişçi Ethem Konağı’nın Restorasyon Uyg.İşi</t>
  </si>
  <si>
    <t>Sıra Konakları 7. Parselde Yer Alan Yapının Proje Hazırlama İşi</t>
  </si>
  <si>
    <t>Koruma Amaçlı İmar Planı</t>
  </si>
  <si>
    <t>Kozan Aşağı Yukarı Çarşı Uygulama İşi</t>
  </si>
  <si>
    <t>Kozan Kalesi ve çevresini içine alan arkeolojik açık hava müzesi, piknik alanları, seyir terasları ve sit alanı çevresi yol düzenlemesi</t>
  </si>
  <si>
    <t>Kozan 3 ha’lık kentsel sit alanı içerisinde bulunan dükkanların özgün yapısına kavuşturulması (Proje hazırlama işi)</t>
  </si>
  <si>
    <t>Şeyh Cemil Nardalı Konağı’nın Kamulaştırılması</t>
  </si>
  <si>
    <t>Dişçi Ethem Konağının Restorasyon Projesi Hazırlama İşi</t>
  </si>
  <si>
    <t>Tarihi ve Turistik yerlerin tanıtımı için bilboart, refüj, bordür, peyzaş düzenlemesi işi</t>
  </si>
  <si>
    <t>Yüreğir</t>
  </si>
  <si>
    <t>HARCANAN TUTAR (TL)</t>
  </si>
  <si>
    <t>BLOKE EDİLEN TUTAR (TL)</t>
  </si>
  <si>
    <t>YILI</t>
  </si>
  <si>
    <t>PROJE ADI</t>
  </si>
  <si>
    <t>İLÇESİ</t>
  </si>
  <si>
    <t>TALEPTE BULUNAN KURUM</t>
  </si>
  <si>
    <t>S.NO</t>
  </si>
  <si>
    <t>KALAN              TUTAR (TL)</t>
  </si>
  <si>
    <t>Ulucami Mah.48 Pafta 139 Ada 29 Nolu Parseldeki Tescilli Yapının Kamulaştırılması</t>
  </si>
  <si>
    <t>Ulucami Mah.48 Pafta 139 Ada 44-45 Nolu Parseldeki Tescilli Yapının Kamulaştırılması</t>
  </si>
  <si>
    <t>Ulucami Mah.48 Pafta 138 Ada 68(1) Nolu Parseldeki Tescilli Yapının Kamulaştırılması</t>
  </si>
  <si>
    <t>Sarıyakup Mah.92 Pafta 9 Ada 14-15 Nolu Parseldeki Tescilli Yapının Kamulaştırılması</t>
  </si>
  <si>
    <t>Karasoku Mah. 56 Pafta 178 Ada 1-3 parsellerin rölöve projelerinin Hazırlanması</t>
  </si>
  <si>
    <t>Misis Yakapınar Mah 792 Nolu Parselde Bulunan Doğu Değirmeni Proje Yapımı</t>
  </si>
  <si>
    <t>Misis Yakapınar Mah 465 Nolu Parselde Bulunan Batı Değirmeni Proje Yapımı</t>
  </si>
  <si>
    <t>Misis Lokman Hekim Camii ve Kervansarayı Restorasyon işi</t>
  </si>
  <si>
    <t>Hacıuşağı ,Mahmutlu, Aslanpaşa Mahallelerindeki kentsel sit alanı içerisinde ve tek yapı ölçeğinde bulunan tescilli yapıların Rölöve,Restitüsyon ve Restorasyon Projeleri yapımı</t>
  </si>
  <si>
    <t>Saimbeyli Kalesinin Restorasyon ve Çevre Düzenlemesinin Proje Yapımı</t>
  </si>
  <si>
    <t xml:space="preserve">Kozan </t>
  </si>
  <si>
    <t>Yüreğir  Belediyesi</t>
  </si>
  <si>
    <t>Tablo : 1</t>
  </si>
  <si>
    <t>Blokesiz Tutar</t>
  </si>
  <si>
    <t>Blokeli Tutar</t>
  </si>
  <si>
    <t>2005 YILI KATKI PAYI TAHSİLATI</t>
  </si>
  <si>
    <t>2006 YILI KATKI PAYI TAHSİLATI</t>
  </si>
  <si>
    <t>2007 YILI KATKI PAYI TAHSİLATI</t>
  </si>
  <si>
    <t>2008 YILI KATKI PAYI TAHSİLATI</t>
  </si>
  <si>
    <t>2009 YILI KATKI PAYI TAHSİLATI</t>
  </si>
  <si>
    <t>2010 YILI KATKI PAYI TAHSİLATI</t>
  </si>
  <si>
    <t>2011 YILI KATKI PAYI TAHSİLATI</t>
  </si>
  <si>
    <t>2012 YILI KATKI PAYI TAHSİLATI</t>
  </si>
  <si>
    <t>2013 YILI KATKI PAYI TAHSİLATI</t>
  </si>
  <si>
    <t xml:space="preserve">2014 YILI KATKI PAYI TAHSİLATI </t>
  </si>
  <si>
    <t>Misis Yakapınar Mah 792 Nolu Parselde Bulunan Doğu Değirmeni  Restorasyon Uygulama İşi</t>
  </si>
  <si>
    <t>Misis Yakapınar Mah 465 Nolu Parselde Bulunan Batı Değirmeni  Restorasyon Uygulama İşi</t>
  </si>
  <si>
    <t>Av. Turhan ARUN Sokak Sağlıklaştırması ve Tescilli Yapıların Restorasyon Uygulama İşi</t>
  </si>
  <si>
    <t>Yakapınar (Misis) mahallesi 1. derece sit alanı üzerinde bulunan 497,498,499,500,501,502,503, 504,505,510 ve 830 nolu parsellerin kamulaştırılması</t>
  </si>
  <si>
    <t>YİKOB</t>
  </si>
  <si>
    <t>Tepebağ Ortaokulu İdari Kısım Restorasyon Uygulama İşi</t>
  </si>
  <si>
    <t>Tepebağ Ortaokulu Derslik Kısım Restorasyon Uygulama İşi</t>
  </si>
  <si>
    <t>106 Envanter Nolu Yapının Proje Hazırlama İşi</t>
  </si>
  <si>
    <t>107 Envanter Nolu Yapının Proje Hazırlama İşi</t>
  </si>
  <si>
    <t>122 Envanter Nolu Yapının Proje Hazırlama İşi</t>
  </si>
  <si>
    <t>123 Envanter Nolu Yapının Proje Hazırlama İşi</t>
  </si>
  <si>
    <t>152 Envanter Nolu Yapının Proje Hazırlama İşi</t>
  </si>
  <si>
    <t>124 Envanter Nolu Yapının Restorasyon Uygulama İşi</t>
  </si>
  <si>
    <t>137 Envanter Nolu Yapının Restorasyon Uygulama İşi</t>
  </si>
  <si>
    <t>Varda 2 B Tipi Mesire Yeri Yürüyüş Parkuru Yapılması İşi</t>
  </si>
  <si>
    <t>Karaisalı</t>
  </si>
  <si>
    <t>Karaisalı Belediyesi</t>
  </si>
  <si>
    <t>Magarsus Antik Kenti Tiyatrosu Rölöve, Restitüsyon ve Restorasyon Projelerinin Hazırlanması İşi</t>
  </si>
  <si>
    <t>2013 YILI VE ÖNCESİ KATKI PAYINDAN ELDE EDİLEN (NEMA V.B.) GELİRLERİ TOPLAMI</t>
  </si>
  <si>
    <t>Tarihi Taş Binanın (Adana Fen Lisesi) Onarım İşi</t>
  </si>
  <si>
    <t>Miralay Mahmut Bey Konağı 242 Envanter Nolu Yapının Proje Hazırlama İşi</t>
  </si>
  <si>
    <t>Kozan Kalesi ve Çevresi 1. ve 3. Derece Arkeolojik Sit Alanı Koruma Amaçlı İmar Planı Hazırlama İşi</t>
  </si>
  <si>
    <t>Saimbeyli Kalesi Güvenlik Tedbiri, Ahşap Gezinti Yeri ve Bilgi Panoları Uygulama İşi</t>
  </si>
  <si>
    <t>95 Envanter Nolu Yapının Restorasyon Uygulama İşi</t>
  </si>
  <si>
    <t>125 Envanter Nolu Yapının Restorasyon Uygulama İşi</t>
  </si>
  <si>
    <t>152 Envanter Nolu Yapının Restorasyon Uygulama İşi</t>
  </si>
  <si>
    <t>Adana Anavarza Örenyeri Karşılama Merkezi Yapımı ve Çevre Düzenleme İşi</t>
  </si>
  <si>
    <t>Adana Eski Sümerbank İdare Binası Rölöve, Restitüsyon, Restorasyon Peyzaj Mimarlığı ve Mühendislik Hizmetleri Projeleri İle Sanat Galerisinin Projelerinin Hazırlanması İşi</t>
  </si>
  <si>
    <t>Adana Örenyeri Aşağı (Arap) Sur Duvarları, Sur Duvarı Kalıntıları ve Batı Kapısının Rölöve, Restitüsyon, Restorasyon, İnşaat Mühendisliği Projelerinin Hazırlanması İle Araştırma Hafriyat ve Fundalık Temizliği Yapılması İşi</t>
  </si>
  <si>
    <t>Adana Anavarza Antik Kenti Sütunlu Caddenin Rölöve, Restitüsyon ve Restorasyon Projelerinin Hazırlanması İşi</t>
  </si>
  <si>
    <t xml:space="preserve">2015 YILI KATKI PAYI TAHSİLATI </t>
  </si>
  <si>
    <t xml:space="preserve">2016 YILI KATKI PAYI TAHSİLATI </t>
  </si>
  <si>
    <t xml:space="preserve">2017 YILI KATKI PAYI TAHSİLATI </t>
  </si>
  <si>
    <t>75. Yıl Sanat Galerisi  Rölöve, Restitüsyon, Restorasyon, Elektrik ve Makine Proje Hazırlanması İşi</t>
  </si>
  <si>
    <t>Ali Münif Yeğenağa  Caddesi Sokak Sağlıklaştırması II. Etap Uygulama İşi</t>
  </si>
  <si>
    <t>Akkapı Mah.3182 Ada, 8 Parselde Yer Alan Tescilli Kültür Varlığının Rölöve, Restitüsyon  Proje Hazırlama İşi</t>
  </si>
  <si>
    <t>Ahmet Kalfa Sanat ve Kültür Sokağının Sağlıklaştırılması Uygulama İşi</t>
  </si>
  <si>
    <t>İslam Mahallesi 41 Ada 10 Parselde Bulunan Murahashane'nin (Yatılı Okul)  Rölöve, Restitüsyon, Restorasyon, Aydınlatma, Çevre Düzenleme (Temizlik) Proje Hazırlanma İşi</t>
  </si>
  <si>
    <t>Saimbeyli Belediyesi</t>
  </si>
  <si>
    <t>Ayas (Aigeai) Antik Kenti Koruma Amaçlı İmar Planı Hazırlama İşi</t>
  </si>
  <si>
    <t>Anavarza Örenyeri  Zafer Takı Restorasyon Uygulama İşi</t>
  </si>
  <si>
    <t>Yakapınar (Misis) Mahallesi Sit Alanı ÜzerindeYer Alan Höyük Üzerinde Bulunan  Parsellerin Kamulaştırılması İşi</t>
  </si>
  <si>
    <t>Anavarza Örenyeri Yönetim Planı Hazırlama  İşi</t>
  </si>
  <si>
    <t>Kurtuluş İlköğretim Okulu Restorasyon Uygulama İşi</t>
  </si>
  <si>
    <t>122 ve 123 Envanter Nolu Yapının Restorasyon Uygulama İşi</t>
  </si>
  <si>
    <t>Tepebağ mahallesi 262 ada 32 parsel bulunan 62 envanter nolu binanın kamulaştırılması</t>
  </si>
  <si>
    <t>Büyükşehir</t>
  </si>
  <si>
    <t>Yenihan civarında 104 ada 35-34-70 parsellerdeki yapıların kamulaştırması</t>
  </si>
  <si>
    <t>Ulucami mah. 139 ada 41 parseldeki 1 nolu bağımsız bölüm (Irmak Hamamı önündeki yapının) kamulaştırması</t>
  </si>
  <si>
    <t>Kayalıbağ Mah. 26005 ve 26012 sokak sağlıklaştırma projeleri hazırlama işi</t>
  </si>
  <si>
    <t>Adana Seyhan Sarıyakup Mahallesi Kapalıçarşı Sokak Sağlıklaştırma Projeleri Hazırlanması İşi</t>
  </si>
  <si>
    <t>İl Kültür ve T. Müd.</t>
  </si>
  <si>
    <t>Seyhan Kaymakamlığı 198 Env. Onarımı</t>
  </si>
  <si>
    <t xml:space="preserve">Kız Lisesi 199 Env. Onarımı </t>
  </si>
  <si>
    <t>Misis Yakapınar Mah 465 Nolu Parselde ve 792 parselde Bulunan Batı ve Doğu Değirmeni  Restorasyon Uygulama İşinin Keşif Artışı</t>
  </si>
  <si>
    <t>AÇIKLAMA</t>
  </si>
  <si>
    <t>Bakanlığın payı</t>
  </si>
  <si>
    <t>Gönderilen</t>
  </si>
  <si>
    <t>Kalan</t>
  </si>
  <si>
    <t>Yenihan ve Etrafında Yer Alan Yapıların Kamulaştırma İşi</t>
  </si>
  <si>
    <t>Misis Antik Kenti Doğu ve Batı Değirmenleri Arasında Kalan Bölgede Çevre Düzenleme Proje Hazırlama İşi</t>
  </si>
  <si>
    <t>Misis Antik Kenti Koruma Amaçlı İmar Planı</t>
  </si>
  <si>
    <t>Biten işler beyaz kutucuk ile gösterilmiştir.</t>
  </si>
  <si>
    <t>Devam eden projeler mavi kutucuk ile gösterilmiştir.</t>
  </si>
  <si>
    <t>İptal edilen projeler kırmızı kutucuk  ile gösterilmiştir.</t>
  </si>
  <si>
    <t>Belediyeler (%70)</t>
  </si>
  <si>
    <t>YİKOB (%30)</t>
  </si>
  <si>
    <t>İPTAL</t>
  </si>
  <si>
    <t>Seyhan İlçesi ,Kayalıbağ Mah.35 Pafta, 242 Ada, 132 Parsel 217 Envanter Nolu Yapının Kamulaştırılması İşi</t>
  </si>
  <si>
    <t>Seyhan İlçesi ,Tepebağ Mah, 280 Ada,16 parselde bulunan 226 Envanter Nolu Yapının Kamulaştırılması İşi</t>
  </si>
  <si>
    <t>Seyhan İlçesi, Tepebağ Mah, 262 Ada, 3 Parselde Bulunan 221 Envanter Nolu Yapının Kamulaştırılması İşi</t>
  </si>
  <si>
    <t>Ceyhan -Yılankale Çevre Düzenleme İşi</t>
  </si>
  <si>
    <t>Ceyhan Belediyesi</t>
  </si>
  <si>
    <t>BLOKE EDİLDİĞİ YIL</t>
  </si>
  <si>
    <t xml:space="preserve">2018 YILI KATKI PAYI TAHSİLATI </t>
  </si>
  <si>
    <t>Bloke edilen</t>
  </si>
  <si>
    <t>Tarihi Kent Merkezi(Tepebağ) Alan Yönetim Planı Hazırlama İşi</t>
  </si>
  <si>
    <t>Fen Lisesi  Rölöve, Restitüsyon ve Restorasyon, Statik, Elek. Tes. Mekanik Tes.  Projelerinin Hazırlanması İşi</t>
  </si>
  <si>
    <t>Varda Köprüsü Aydınlatma Uygulama İşi</t>
  </si>
  <si>
    <t>62 Envanter Nolu Yapının Proje Hazırlama İşi</t>
  </si>
  <si>
    <t xml:space="preserve">2019 YILI KATKI PAYI TAHSİLATI </t>
  </si>
  <si>
    <t>2014 YILI VE SONRASI KATKI PAYINDAN ELDE EDİLEN (NEMA V.B.) GELİRLERİ TOPLAMI</t>
  </si>
  <si>
    <t>Tepebağ İmam Hatip Ort. (Gazipaşa İlk.) Bakım Onarım İşi</t>
  </si>
  <si>
    <t>198 Envanter Nolu Seyhan Kaymakamlığı Hizmet Binası Bakım Onarım İşi</t>
  </si>
  <si>
    <t>UlucamiMah. 129 Ada, 3 parselde kayıtlı 199 Envanter Nolu Yapının Teşhir Tanzim, Mekanik ve Elektrik Pro. Haz. İşi</t>
  </si>
  <si>
    <t>103 Envanter nolu (Kayalıbağ mahallesi 242/73 parsel) yapının kamulaştırma İşi</t>
  </si>
  <si>
    <t>Ulucami Mah. 133 ada 1-5 nolu parsellerin Kamulaştırma İşi (Bebe Müzikol)</t>
  </si>
  <si>
    <t>Ulucami Mah.138 ada 7 ve 10 nolu parsellerin kamulaştırma işi (Kömürcüler)</t>
  </si>
  <si>
    <t>Ulucami Mahallesi 25017 ve 25019 sokak sağlıklaştırma projesi işi</t>
  </si>
  <si>
    <t>126 Envanter Nolu Yapının Restorasyon İşi</t>
  </si>
  <si>
    <t>Ulucami 139/27 parsel kamulaştırma işi (Tekel bayi)</t>
  </si>
  <si>
    <t xml:space="preserve">99 Envanter Nolu Yapının Uygulama İşi </t>
  </si>
  <si>
    <t>226 Envanter nolu Yapının (Tepebağ Mahallesi 281/16 parsel) Projelendirme işi</t>
  </si>
  <si>
    <t>100 Envanter Nolu (Kayalıbağ Mah.237/62 parsel) Kamulaştırma İşi</t>
  </si>
  <si>
    <t>Ulucami Mah. 134 Ada, 40 Nolu Parselin Kamulaştırma İşi (122-123 Env.Yanı)</t>
  </si>
  <si>
    <t>Yüreğir Belediyesi</t>
  </si>
  <si>
    <t>A.Menderes Parkı ile Tarihi Hoşkadem cami arası yol kaplama işi</t>
  </si>
  <si>
    <t>Misis Köprüsü Aydınlatma İşi</t>
  </si>
  <si>
    <t xml:space="preserve">Doğu Değirmeni Çevre Düzenlemesi </t>
  </si>
  <si>
    <t xml:space="preserve">Batı Değirmeni Yolu </t>
  </si>
  <si>
    <t>İslam Mahallesi 41 Ada 10 Parselde Bulunan Murahashane'nin (Yatılı Okul)  Restorasyon Uygulama İşi</t>
  </si>
  <si>
    <t xml:space="preserve">2020 YILI KATKI PAYI TAHSİLATI </t>
  </si>
  <si>
    <t>61. nolu işten kalan 669.465,16 TL ve 62 nolu işten kalan 72.381,06 TL Kız Lisesi Restorasyon İşine Aktarıldı. (741.846,22-TL)Toplam Aynı para tekrar kullanılmış gibi görünmesin diye  ilk Olurdan bu tutar düşürüldü.</t>
  </si>
  <si>
    <t xml:space="preserve">Tarihi Kız Lisesi Binası Restorasyon İşi </t>
  </si>
  <si>
    <t>Yikob-Kozan</t>
  </si>
  <si>
    <t>2021 YILI I. DÖNEM İTİBARİYLE KATKI PAYI HESABINDA KALAN TUTAR</t>
  </si>
  <si>
    <t>ADANA İLİNDE 2021 YILI                                                                                                                                                                                 
 KATKI PAYI HESABINDAN YAPILAN HARCAMALARA İLİŞKİN TABLO</t>
  </si>
  <si>
    <t>2020 YILI KATKI PAYINDAN ELDE EDİLEN (NEMA V.B.) GELİRLERİ</t>
  </si>
  <si>
    <t xml:space="preserve">Seyhan İlçesi, Kayalıbağ Mah. 242 Ada,37 Nolu Parselde Yer Alan Yapının Emniyet Noktası Olarak Onarılması İşi </t>
  </si>
  <si>
    <t>Seyhan İlçesi, Kayalıbağ Mah. 242 Ada,74 Nolu Parselde Yer Alan 95 Envanter Nolu Yapının Fonksiyonlandırılması İşi</t>
  </si>
  <si>
    <t>Adana Valiliği Ek Hizmet Binası Uygulama İşi</t>
  </si>
  <si>
    <t>17 Plan Nolu Binanın Bakım Onarım İşi</t>
  </si>
  <si>
    <t xml:space="preserve">2021 YILI  DÖNEM KATKI PAYI TAHSİLATI </t>
  </si>
  <si>
    <t>2021 YILI KATKI PAYINDAN ELDE EDİLEN (NEMA V.B.) GELİRLERİ</t>
  </si>
  <si>
    <t>Tepebağ 270/18 Parsel Kamulaştıma</t>
  </si>
  <si>
    <t>Ulucami 154/33 Parsel Kam.</t>
  </si>
  <si>
    <t>Şeyh Cemil Nardalı Konağı Müştemilat Yapılarının (Hamam, Depo) Restorasyon Uygulama İşi</t>
  </si>
  <si>
    <t>Anavarza Yeniden Hayata Dönüyor Proje Uygulama İşi</t>
  </si>
  <si>
    <t>Tarihi Tepebağ Konakları</t>
  </si>
  <si>
    <t>Tepebağ Sokakları Hayata 
Dönüyor (Kayalıbağ 26005-2016 sk)</t>
  </si>
  <si>
    <t>Kapalıçarşı Sokak Sağlıklaştırma Kentsel Tasarım Projesi</t>
  </si>
  <si>
    <t>Tepebağ 2717-27027-27023 Sokak Sağlıklaştırma İşi</t>
  </si>
  <si>
    <t>Kayalıbağ Mah. Edebiyat ve Kültür Evi 251 Ada 8 Parsel Restorasyon İşi</t>
  </si>
  <si>
    <t>Kayalıbağ Mah. 93 Envanter Kamulaştırma</t>
  </si>
  <si>
    <t>Kayalıbağ Mah242/. 92 Envanter Kamulaştırma</t>
  </si>
  <si>
    <t>Hacıuşağı Mah. 179/51 Rölöve Projesi Hazırlama</t>
  </si>
  <si>
    <t>Yarımoğlu Mah. 198/3 Rölöve Projesi Hazırlama</t>
  </si>
  <si>
    <t>Tarihi Fen Lisesi Çatı Onarım İşi</t>
  </si>
  <si>
    <t>Kayalıbağ Mah. 242 Ada,161 Parsel,106-107 Envanter Yap. Rest. İşi</t>
  </si>
  <si>
    <t>Kayalıbağ Mah. 26009 sk. Sağ-Kentsel Tasarım  Projesi Uygulama İşi</t>
  </si>
  <si>
    <r>
      <rPr>
        <b/>
        <sz val="10"/>
        <rFont val="Calibri"/>
        <family val="2"/>
        <charset val="162"/>
        <scheme val="minor"/>
      </rPr>
      <t xml:space="preserve">01.01.2022-30.06.2022 </t>
    </r>
    <r>
      <rPr>
        <b/>
        <sz val="10"/>
        <color theme="1"/>
        <rFont val="Calibri"/>
        <family val="2"/>
        <charset val="162"/>
        <scheme val="minor"/>
      </rPr>
      <t>TARİHLERİ ARASINDA KATKI PAYINDAN ELDE EDİLEN GELİR (TL) (A)</t>
    </r>
  </si>
  <si>
    <t>(01.01.2022-30.06.2022 tar.)
6360 SAYILI KANUN UYARINCA KÜLTÜR VE TURİZM BAKANLIĞINA AYRILAN TUTAR (TL) D=AX0,2</t>
  </si>
  <si>
    <t xml:space="preserve">2022 YILI BİRİNCİ 6 AYINDA YİKOB TARAFINDAN KATKI PAYINDAN KULLANILAN TUTAR  (TL) </t>
  </si>
  <si>
    <t xml:space="preserve">2022 YILI İ BİRİNCİ 6 AYINDA BELEDİYELERCE KATKI PAYINDAN KULLANILAN TUTAR  (TL) </t>
  </si>
  <si>
    <t xml:space="preserve">2022 YILI BİRİNCİ 6 AYINDA  KÜLTÜR VE TURİZM BAKANLIĞINCA KATKI PAYINDAN KULLANILAN TUTAR  (TL) </t>
  </si>
  <si>
    <t xml:space="preserve">2022 YILI I. DÖNEM SONU İTİBARİYLE KATKI PAYI HESABINDA BULUNAN TUTAR  (TL)   </t>
  </si>
  <si>
    <t xml:space="preserve">2022 YILI  I. DÖNEM KATKI PAYI TAHSİLATI </t>
  </si>
  <si>
    <t>2022 YILI I. DÖNEM KATKI PAYINDAN ELDE EDİLEN (NEMA V.B.) GELİRLERİ</t>
  </si>
  <si>
    <t xml:space="preserve">12 adet iş iptal edilmiştir. </t>
  </si>
  <si>
    <t>39 adet iş devam etmektedir.</t>
  </si>
  <si>
    <t>101 adet iş bitmiştir.</t>
  </si>
  <si>
    <t>ADANA İLİNDE 2005-2022  YILI II. DÖNEM KATKI PAYI AKTARILAN  PROJELERE İLİŞKİN LİSTE</t>
  </si>
  <si>
    <t>ADANA İLİ                                                                                                                                  2005-2022 YILI SONU KATKI PAYI TAHSİLATI</t>
  </si>
  <si>
    <t>2005-2022 Yılı  I.Dönem Sonu İtibariyle Katkı Payı Toplam Tahsilatı (A)</t>
  </si>
  <si>
    <t>2005-2022  Yılı  (I. dönem) Sonu İtibariyle Harcanan Toplam Tutar (B) (Harcanan+Bakanlığa Gönderilen)</t>
  </si>
  <si>
    <t xml:space="preserve">2005-2022 I.Dönem  Yılı  Sonu İtibariyle Katkı Payı Hesabında Kalan Tutar 
 ( C ) =(A-B) </t>
  </si>
  <si>
    <t>2014-2022 Döneminde Bakanlığa gönderilen (bloke edilen) %20'lik kısmının dağılımı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</si>
</sst>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₺_-;\-* #,##0.00\ _₺_-;_-* &quot;-&quot;??\ _₺_-;_-@_-"/>
    <numFmt numFmtId="164" formatCode="_-* #,##0.00_-;\-* #,##0.00_-;_-* &quot;-&quot;??_-;_-@_-"/>
    <numFmt numFmtId="165" formatCode="#,##0.00_ ;[Red]\-#,##0.00\ "/>
    <numFmt numFmtId="166" formatCode="#,##0.00;[Red]#,##0.00"/>
  </numFmts>
  <fonts count="2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0"/>
      <name val="Arial Tur"/>
      <charset val="162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trike/>
      <sz val="10"/>
      <name val="Cambria"/>
      <family val="1"/>
      <charset val="162"/>
    </font>
    <font>
      <b/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name val="Calibri"/>
      <family val="2"/>
      <charset val="162"/>
      <scheme val="minor"/>
    </font>
    <font>
      <sz val="10"/>
      <name val="Cambria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trike/>
      <sz val="10"/>
      <color rgb="FFFF0000"/>
      <name val="Cambria"/>
      <family val="1"/>
      <charset val="16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43" fontId="13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left" vertical="center" wrapText="1"/>
    </xf>
    <xf numFmtId="43" fontId="12" fillId="2" borderId="0" xfId="0" applyNumberFormat="1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43" fontId="12" fillId="2" borderId="1" xfId="0" applyNumberFormat="1" applyFont="1" applyFill="1" applyBorder="1" applyAlignment="1">
      <alignment horizontal="left" vertical="center" wrapText="1"/>
    </xf>
    <xf numFmtId="43" fontId="4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4" fontId="12" fillId="5" borderId="1" xfId="0" applyNumberFormat="1" applyFont="1" applyFill="1" applyBorder="1" applyAlignment="1">
      <alignment horizontal="left" vertical="center" wrapText="1"/>
    </xf>
    <xf numFmtId="4" fontId="12" fillId="2" borderId="0" xfId="0" applyNumberFormat="1" applyFont="1" applyFill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 applyProtection="1">
      <alignment horizontal="left" vertical="center" wrapText="1"/>
    </xf>
    <xf numFmtId="4" fontId="12" fillId="2" borderId="0" xfId="0" applyNumberFormat="1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left" vertical="center" wrapText="1"/>
    </xf>
    <xf numFmtId="4" fontId="0" fillId="2" borderId="0" xfId="0" applyNumberFormat="1" applyFont="1" applyFill="1" applyAlignment="1">
      <alignment horizontal="left" vertical="center" wrapText="1"/>
    </xf>
    <xf numFmtId="43" fontId="19" fillId="2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43" fontId="14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3" fontId="12" fillId="2" borderId="1" xfId="2" applyFont="1" applyFill="1" applyBorder="1" applyAlignment="1">
      <alignment horizontal="left" vertical="top" wrapText="1"/>
    </xf>
    <xf numFmtId="43" fontId="12" fillId="0" borderId="1" xfId="2" applyFont="1" applyBorder="1" applyAlignment="1">
      <alignment horizontal="left" vertical="center"/>
    </xf>
    <xf numFmtId="43" fontId="0" fillId="0" borderId="0" xfId="2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12" fillId="2" borderId="0" xfId="2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 applyProtection="1">
      <alignment horizontal="left" vertical="center" wrapText="1"/>
      <protection locked="0"/>
    </xf>
    <xf numFmtId="164" fontId="12" fillId="2" borderId="0" xfId="0" applyNumberFormat="1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3" fontId="12" fillId="2" borderId="1" xfId="2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horizontal="left" vertical="center" wrapText="1"/>
    </xf>
    <xf numFmtId="43" fontId="4" fillId="0" borderId="0" xfId="2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0" fillId="0" borderId="1" xfId="0" applyNumberFormat="1" applyFill="1" applyBorder="1" applyAlignment="1">
      <alignment horizontal="center" vertical="center"/>
    </xf>
    <xf numFmtId="4" fontId="1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2" fillId="3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left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left" vertical="center" wrapText="1"/>
      <protection locked="0"/>
    </xf>
    <xf numFmtId="0" fontId="12" fillId="0" borderId="6" xfId="1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top" wrapText="1"/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12" fillId="0" borderId="2" xfId="1" applyFont="1" applyFill="1" applyBorder="1" applyAlignment="1">
      <alignment horizontal="left" vertical="center" wrapText="1"/>
    </xf>
    <xf numFmtId="0" fontId="12" fillId="0" borderId="6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0" borderId="6" xfId="1" applyFont="1" applyFill="1" applyBorder="1" applyAlignment="1">
      <alignment horizontal="left" vertical="top" wrapText="1"/>
    </xf>
    <xf numFmtId="0" fontId="12" fillId="0" borderId="7" xfId="0" applyFont="1" applyFill="1" applyBorder="1" applyAlignment="1" applyProtection="1">
      <alignment horizontal="left" vertical="top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7" xfId="1" applyFont="1" applyFill="1" applyBorder="1" applyAlignment="1">
      <alignment horizontal="left" vertical="top" wrapText="1"/>
    </xf>
    <xf numFmtId="0" fontId="12" fillId="0" borderId="7" xfId="1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YSEL\Ruhsat\K&#220;LT&#220;R\TEMMUZ%202018\DEVAM%20EDEN%20PROJELER-Temmuz%202018--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cmal"/>
      <sheetName val="Devam Eden Projeler (kurumlar)"/>
      <sheetName val="Biten İşler"/>
      <sheetName val="İptal Edilen İşler"/>
    </sheetNames>
    <sheetDataSet>
      <sheetData sheetId="0" refreshError="1"/>
      <sheetData sheetId="1" refreshError="1">
        <row r="11">
          <cell r="S11">
            <v>1010140.15</v>
          </cell>
        </row>
        <row r="13">
          <cell r="S13">
            <v>340281.58</v>
          </cell>
        </row>
        <row r="14">
          <cell r="S14">
            <v>839923.76</v>
          </cell>
        </row>
        <row r="25">
          <cell r="S25">
            <v>339942.69</v>
          </cell>
        </row>
        <row r="31">
          <cell r="S31">
            <v>118576.5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3" zoomScale="79" zoomScaleNormal="79" workbookViewId="0">
      <selection sqref="A1:B1"/>
    </sheetView>
  </sheetViews>
  <sheetFormatPr defaultColWidth="9.140625" defaultRowHeight="15" x14ac:dyDescent="0.25"/>
  <cols>
    <col min="1" max="1" width="54.85546875" style="1" customWidth="1"/>
    <col min="2" max="2" width="32.42578125" style="1" customWidth="1"/>
    <col min="3" max="3" width="12.5703125" style="1" bestFit="1" customWidth="1"/>
    <col min="4" max="4" width="16" style="1" bestFit="1" customWidth="1"/>
    <col min="5" max="5" width="9.140625" style="1"/>
    <col min="6" max="6" width="16" style="1" bestFit="1" customWidth="1"/>
    <col min="7" max="7" width="15" style="1" bestFit="1" customWidth="1"/>
    <col min="8" max="8" width="13.140625" style="1" bestFit="1" customWidth="1"/>
    <col min="9" max="16384" width="9.140625" style="1"/>
  </cols>
  <sheetData>
    <row r="1" spans="1:6" ht="42.75" customHeight="1" x14ac:dyDescent="0.25">
      <c r="A1" s="91" t="s">
        <v>239</v>
      </c>
      <c r="B1" s="91"/>
    </row>
    <row r="2" spans="1:6" ht="29.25" customHeight="1" x14ac:dyDescent="0.25">
      <c r="A2" s="34" t="s">
        <v>87</v>
      </c>
      <c r="B2" s="28">
        <v>614113.22</v>
      </c>
    </row>
    <row r="3" spans="1:6" ht="29.25" customHeight="1" x14ac:dyDescent="0.25">
      <c r="A3" s="34" t="s">
        <v>88</v>
      </c>
      <c r="B3" s="28">
        <v>86265.33</v>
      </c>
    </row>
    <row r="4" spans="1:6" ht="29.25" customHeight="1" x14ac:dyDescent="0.25">
      <c r="A4" s="34" t="s">
        <v>89</v>
      </c>
      <c r="B4" s="28">
        <v>1261047.92</v>
      </c>
    </row>
    <row r="5" spans="1:6" ht="29.25" customHeight="1" x14ac:dyDescent="0.25">
      <c r="A5" s="34" t="s">
        <v>90</v>
      </c>
      <c r="B5" s="28">
        <v>1905446.65</v>
      </c>
    </row>
    <row r="6" spans="1:6" ht="29.25" customHeight="1" x14ac:dyDescent="0.25">
      <c r="A6" s="34" t="s">
        <v>91</v>
      </c>
      <c r="B6" s="28">
        <v>2201368.9700000002</v>
      </c>
    </row>
    <row r="7" spans="1:6" ht="29.25" customHeight="1" x14ac:dyDescent="0.25">
      <c r="A7" s="35" t="s">
        <v>92</v>
      </c>
      <c r="B7" s="28">
        <v>1888794.87</v>
      </c>
    </row>
    <row r="8" spans="1:6" ht="29.25" customHeight="1" x14ac:dyDescent="0.25">
      <c r="A8" s="35" t="s">
        <v>93</v>
      </c>
      <c r="B8" s="28">
        <v>7622823.71</v>
      </c>
    </row>
    <row r="9" spans="1:6" ht="29.25" customHeight="1" x14ac:dyDescent="0.25">
      <c r="A9" s="35" t="s">
        <v>94</v>
      </c>
      <c r="B9" s="28">
        <v>10634175.41</v>
      </c>
    </row>
    <row r="10" spans="1:6" ht="29.25" customHeight="1" x14ac:dyDescent="0.25">
      <c r="A10" s="35" t="s">
        <v>95</v>
      </c>
      <c r="B10" s="28">
        <v>7272372.4400000004</v>
      </c>
    </row>
    <row r="11" spans="1:6" ht="29.25" customHeight="1" x14ac:dyDescent="0.25">
      <c r="A11" s="35" t="s">
        <v>115</v>
      </c>
      <c r="B11" s="28">
        <v>3940388.03</v>
      </c>
    </row>
    <row r="12" spans="1:6" ht="29.25" customHeight="1" x14ac:dyDescent="0.25">
      <c r="A12" s="35" t="s">
        <v>96</v>
      </c>
      <c r="B12" s="28">
        <v>6000194.4299999997</v>
      </c>
    </row>
    <row r="13" spans="1:6" ht="29.25" customHeight="1" x14ac:dyDescent="0.25">
      <c r="A13" s="35" t="s">
        <v>127</v>
      </c>
      <c r="B13" s="28">
        <v>6148263.04</v>
      </c>
    </row>
    <row r="14" spans="1:6" ht="29.25" customHeight="1" x14ac:dyDescent="0.25">
      <c r="A14" s="35" t="s">
        <v>128</v>
      </c>
      <c r="B14" s="28">
        <v>10692717.550000001</v>
      </c>
    </row>
    <row r="15" spans="1:6" ht="29.25" customHeight="1" x14ac:dyDescent="0.25">
      <c r="A15" s="35" t="s">
        <v>129</v>
      </c>
      <c r="B15" s="28">
        <v>13035787.74</v>
      </c>
      <c r="F15" s="51"/>
    </row>
    <row r="16" spans="1:6" ht="29.25" customHeight="1" x14ac:dyDescent="0.25">
      <c r="A16" s="35" t="s">
        <v>171</v>
      </c>
      <c r="B16" s="28">
        <v>6099433.6100000003</v>
      </c>
      <c r="F16" s="52"/>
    </row>
    <row r="17" spans="1:8" ht="29.25" customHeight="1" x14ac:dyDescent="0.25">
      <c r="A17" s="35" t="s">
        <v>177</v>
      </c>
      <c r="B17" s="28">
        <v>12721441.83</v>
      </c>
    </row>
    <row r="18" spans="1:8" ht="33" customHeight="1" x14ac:dyDescent="0.25">
      <c r="A18" s="35" t="s">
        <v>178</v>
      </c>
      <c r="B18" s="29">
        <f>7512946.99+1413934.54</f>
        <v>8926881.5300000012</v>
      </c>
    </row>
    <row r="19" spans="1:8" ht="33" customHeight="1" x14ac:dyDescent="0.25">
      <c r="A19" s="35" t="s">
        <v>198</v>
      </c>
      <c r="B19" s="29">
        <v>11874095.59</v>
      </c>
    </row>
    <row r="20" spans="1:8" ht="33" customHeight="1" x14ac:dyDescent="0.25">
      <c r="A20" s="35" t="s">
        <v>204</v>
      </c>
      <c r="B20" s="29">
        <v>2182842.17</v>
      </c>
    </row>
    <row r="21" spans="1:8" ht="33" customHeight="1" x14ac:dyDescent="0.25">
      <c r="A21" s="35" t="s">
        <v>209</v>
      </c>
      <c r="B21" s="29">
        <f>20783607.09+5641648.81</f>
        <v>26425255.899999999</v>
      </c>
    </row>
    <row r="22" spans="1:8" ht="33" customHeight="1" x14ac:dyDescent="0.25">
      <c r="A22" s="35" t="s">
        <v>210</v>
      </c>
      <c r="B22" s="29">
        <v>5072838.26</v>
      </c>
      <c r="D22" s="51"/>
    </row>
    <row r="23" spans="1:8" ht="33" customHeight="1" x14ac:dyDescent="0.25">
      <c r="A23" s="35" t="s">
        <v>233</v>
      </c>
      <c r="B23" s="29">
        <v>24025202.039999999</v>
      </c>
      <c r="D23" s="51"/>
      <c r="H23" s="51"/>
    </row>
    <row r="24" spans="1:8" ht="33" customHeight="1" x14ac:dyDescent="0.25">
      <c r="A24" s="35" t="s">
        <v>234</v>
      </c>
      <c r="B24" s="29">
        <v>2452878.9300000002</v>
      </c>
      <c r="C24" s="27"/>
      <c r="D24" s="51"/>
      <c r="G24" s="51"/>
    </row>
    <row r="25" spans="1:8" ht="29.25" customHeight="1" x14ac:dyDescent="0.25">
      <c r="A25" s="36" t="s">
        <v>0</v>
      </c>
      <c r="B25" s="29">
        <f>SUM(B2:B24)</f>
        <v>173084629.16999999</v>
      </c>
      <c r="C25" s="27"/>
    </row>
    <row r="26" spans="1:8" x14ac:dyDescent="0.25">
      <c r="B26" s="2"/>
      <c r="D26" s="27"/>
    </row>
    <row r="28" spans="1:8" x14ac:dyDescent="0.25">
      <c r="D28" s="27"/>
    </row>
    <row r="30" spans="1:8" x14ac:dyDescent="0.25">
      <c r="B30" s="27"/>
    </row>
    <row r="31" spans="1:8" x14ac:dyDescent="0.25">
      <c r="B31" s="27"/>
    </row>
  </sheetData>
  <mergeCells count="1">
    <mergeCell ref="A1:B1"/>
  </mergeCells>
  <pageMargins left="0.79" right="0.15748031496062992" top="1.1417322834645669" bottom="0.31496062992125984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4"/>
  <sheetViews>
    <sheetView zoomScaleNormal="100" workbookViewId="0">
      <selection activeCell="H318" sqref="H318"/>
    </sheetView>
  </sheetViews>
  <sheetFormatPr defaultColWidth="9.140625" defaultRowHeight="12.75" x14ac:dyDescent="0.25"/>
  <cols>
    <col min="1" max="1" width="4.7109375" style="37" customWidth="1"/>
    <col min="2" max="2" width="13.140625" style="70" customWidth="1"/>
    <col min="3" max="3" width="10.140625" style="37" customWidth="1"/>
    <col min="4" max="4" width="31" style="19" customWidth="1"/>
    <col min="5" max="5" width="5.7109375" style="37" customWidth="1"/>
    <col min="6" max="6" width="9.7109375" style="37" customWidth="1"/>
    <col min="7" max="7" width="13.85546875" style="19" customWidth="1"/>
    <col min="8" max="8" width="14.85546875" style="19" bestFit="1" customWidth="1"/>
    <col min="9" max="9" width="14.28515625" style="19" customWidth="1"/>
    <col min="10" max="10" width="11.7109375" style="11" bestFit="1" customWidth="1"/>
    <col min="11" max="11" width="12.5703125" style="11" bestFit="1" customWidth="1"/>
    <col min="12" max="12" width="11.7109375" style="11" bestFit="1" customWidth="1"/>
    <col min="13" max="14" width="12.5703125" style="11" bestFit="1" customWidth="1"/>
    <col min="15" max="16" width="10" style="11" bestFit="1" customWidth="1"/>
    <col min="17" max="16384" width="9.140625" style="11"/>
  </cols>
  <sheetData>
    <row r="1" spans="1:16" s="19" customFormat="1" x14ac:dyDescent="0.25">
      <c r="A1" s="117"/>
      <c r="B1" s="118"/>
      <c r="C1" s="119"/>
      <c r="D1" s="119"/>
      <c r="E1" s="119"/>
      <c r="F1" s="119"/>
      <c r="G1" s="119"/>
      <c r="H1" s="119"/>
      <c r="I1" s="120"/>
    </row>
    <row r="2" spans="1:16" ht="12.75" customHeight="1" x14ac:dyDescent="0.2">
      <c r="A2" s="129" t="s">
        <v>152</v>
      </c>
      <c r="B2" s="130"/>
      <c r="C2" s="143" t="s">
        <v>160</v>
      </c>
      <c r="D2" s="143"/>
      <c r="E2" s="142" t="s">
        <v>236</v>
      </c>
      <c r="F2" s="142"/>
      <c r="G2" s="142"/>
      <c r="H2" s="142"/>
      <c r="I2" s="142"/>
    </row>
    <row r="3" spans="1:16" s="19" customFormat="1" x14ac:dyDescent="0.2">
      <c r="A3" s="129"/>
      <c r="B3" s="130"/>
      <c r="C3" s="144" t="s">
        <v>161</v>
      </c>
      <c r="D3" s="144"/>
      <c r="E3" s="142" t="s">
        <v>235</v>
      </c>
      <c r="F3" s="142"/>
      <c r="G3" s="142"/>
      <c r="H3" s="142"/>
      <c r="I3" s="142"/>
    </row>
    <row r="4" spans="1:16" s="19" customFormat="1" x14ac:dyDescent="0.2">
      <c r="A4" s="129"/>
      <c r="B4" s="130"/>
      <c r="C4" s="134" t="s">
        <v>159</v>
      </c>
      <c r="D4" s="134"/>
      <c r="E4" s="142" t="s">
        <v>237</v>
      </c>
      <c r="F4" s="142"/>
      <c r="G4" s="142"/>
      <c r="H4" s="142"/>
      <c r="I4" s="142"/>
    </row>
    <row r="5" spans="1:16" s="19" customFormat="1" x14ac:dyDescent="0.25">
      <c r="A5" s="135"/>
      <c r="B5" s="136"/>
      <c r="C5" s="122"/>
      <c r="D5" s="122"/>
      <c r="E5" s="122"/>
      <c r="F5" s="122"/>
      <c r="G5" s="122"/>
      <c r="H5" s="122"/>
      <c r="I5" s="123"/>
    </row>
    <row r="6" spans="1:16" ht="55.15" customHeight="1" x14ac:dyDescent="0.25">
      <c r="A6" s="137" t="s">
        <v>238</v>
      </c>
      <c r="B6" s="138"/>
      <c r="C6" s="137"/>
      <c r="D6" s="137"/>
      <c r="E6" s="137"/>
      <c r="F6" s="137"/>
      <c r="G6" s="137"/>
      <c r="H6" s="137"/>
      <c r="I6" s="137"/>
    </row>
    <row r="7" spans="1:16" ht="38.25" x14ac:dyDescent="0.25">
      <c r="A7" s="46" t="s">
        <v>70</v>
      </c>
      <c r="B7" s="68" t="s">
        <v>69</v>
      </c>
      <c r="C7" s="67" t="s">
        <v>68</v>
      </c>
      <c r="D7" s="48" t="s">
        <v>67</v>
      </c>
      <c r="E7" s="46" t="s">
        <v>66</v>
      </c>
      <c r="F7" s="75" t="s">
        <v>170</v>
      </c>
      <c r="G7" s="48" t="s">
        <v>65</v>
      </c>
      <c r="H7" s="48" t="s">
        <v>64</v>
      </c>
      <c r="I7" s="48" t="s">
        <v>71</v>
      </c>
      <c r="L7" s="22"/>
      <c r="P7" s="22"/>
    </row>
    <row r="8" spans="1:16" ht="39.6" customHeight="1" x14ac:dyDescent="0.25">
      <c r="A8" s="56">
        <v>1</v>
      </c>
      <c r="B8" s="90" t="s">
        <v>83</v>
      </c>
      <c r="C8" s="66" t="s">
        <v>63</v>
      </c>
      <c r="D8" s="90" t="s">
        <v>62</v>
      </c>
      <c r="E8" s="56">
        <v>2007</v>
      </c>
      <c r="F8" s="74">
        <v>2007</v>
      </c>
      <c r="G8" s="12">
        <v>100000</v>
      </c>
      <c r="H8" s="12">
        <v>100000</v>
      </c>
      <c r="I8" s="12">
        <f>+G8-H8</f>
        <v>0</v>
      </c>
    </row>
    <row r="9" spans="1:16" ht="29.25" customHeight="1" x14ac:dyDescent="0.25">
      <c r="A9" s="56">
        <v>2</v>
      </c>
      <c r="B9" s="90" t="s">
        <v>29</v>
      </c>
      <c r="C9" s="66" t="s">
        <v>3</v>
      </c>
      <c r="D9" s="90" t="s">
        <v>61</v>
      </c>
      <c r="E9" s="56">
        <v>2008</v>
      </c>
      <c r="F9" s="74">
        <v>2008</v>
      </c>
      <c r="G9" s="12">
        <v>14400</v>
      </c>
      <c r="H9" s="12">
        <v>14400</v>
      </c>
      <c r="I9" s="12">
        <f t="shared" ref="I9:I11" si="0">+G9-H9</f>
        <v>0</v>
      </c>
    </row>
    <row r="10" spans="1:16" ht="26.45" customHeight="1" x14ac:dyDescent="0.25">
      <c r="A10" s="56">
        <v>3</v>
      </c>
      <c r="B10" s="90" t="s">
        <v>29</v>
      </c>
      <c r="C10" s="66" t="s">
        <v>3</v>
      </c>
      <c r="D10" s="90" t="s">
        <v>60</v>
      </c>
      <c r="E10" s="56">
        <v>2008</v>
      </c>
      <c r="F10" s="74">
        <v>2008</v>
      </c>
      <c r="G10" s="12">
        <v>112859.25</v>
      </c>
      <c r="H10" s="12">
        <v>112859.25</v>
      </c>
      <c r="I10" s="12">
        <f t="shared" si="0"/>
        <v>0</v>
      </c>
    </row>
    <row r="11" spans="1:16" ht="13.15" customHeight="1" x14ac:dyDescent="0.25">
      <c r="A11" s="112">
        <v>4</v>
      </c>
      <c r="B11" s="113" t="s">
        <v>26</v>
      </c>
      <c r="C11" s="112" t="s">
        <v>16</v>
      </c>
      <c r="D11" s="113" t="s">
        <v>59</v>
      </c>
      <c r="E11" s="56">
        <v>2008</v>
      </c>
      <c r="F11" s="95">
        <v>2008</v>
      </c>
      <c r="G11" s="12">
        <v>11799.17</v>
      </c>
      <c r="H11" s="12"/>
      <c r="I11" s="12">
        <f t="shared" si="0"/>
        <v>11799.17</v>
      </c>
      <c r="N11" s="22"/>
    </row>
    <row r="12" spans="1:16" ht="13.15" customHeight="1" x14ac:dyDescent="0.25">
      <c r="A12" s="112"/>
      <c r="B12" s="113"/>
      <c r="C12" s="112"/>
      <c r="D12" s="113"/>
      <c r="E12" s="56">
        <v>2009</v>
      </c>
      <c r="F12" s="96"/>
      <c r="G12" s="12"/>
      <c r="H12" s="12">
        <v>11799.17</v>
      </c>
      <c r="I12" s="12">
        <f>+I11-H12</f>
        <v>0</v>
      </c>
    </row>
    <row r="13" spans="1:16" ht="13.15" customHeight="1" x14ac:dyDescent="0.25">
      <c r="A13" s="112">
        <v>5</v>
      </c>
      <c r="B13" s="113" t="s">
        <v>26</v>
      </c>
      <c r="C13" s="112" t="s">
        <v>16</v>
      </c>
      <c r="D13" s="113" t="s">
        <v>58</v>
      </c>
      <c r="E13" s="56">
        <v>2008</v>
      </c>
      <c r="F13" s="95">
        <v>2008</v>
      </c>
      <c r="G13" s="12">
        <v>629156.53</v>
      </c>
      <c r="H13" s="12">
        <v>155516.15</v>
      </c>
      <c r="I13" s="12">
        <f t="shared" ref="I13:I77" si="1">+G13-H13</f>
        <v>473640.38</v>
      </c>
    </row>
    <row r="14" spans="1:16" ht="13.15" customHeight="1" x14ac:dyDescent="0.25">
      <c r="A14" s="112"/>
      <c r="B14" s="113"/>
      <c r="C14" s="112"/>
      <c r="D14" s="113"/>
      <c r="E14" s="56">
        <v>2009</v>
      </c>
      <c r="F14" s="96"/>
      <c r="G14" s="12"/>
      <c r="H14" s="12">
        <v>473640.38</v>
      </c>
      <c r="I14" s="12">
        <f>+I13-H14</f>
        <v>0</v>
      </c>
    </row>
    <row r="15" spans="1:16" ht="13.15" customHeight="1" x14ac:dyDescent="0.25">
      <c r="A15" s="112">
        <v>6</v>
      </c>
      <c r="B15" s="113" t="s">
        <v>26</v>
      </c>
      <c r="C15" s="112" t="s">
        <v>16</v>
      </c>
      <c r="D15" s="113" t="s">
        <v>57</v>
      </c>
      <c r="E15" s="56">
        <v>2009</v>
      </c>
      <c r="F15" s="95">
        <v>2009</v>
      </c>
      <c r="G15" s="12">
        <v>590719.66</v>
      </c>
      <c r="H15" s="12">
        <v>525703.75</v>
      </c>
      <c r="I15" s="12">
        <f t="shared" si="1"/>
        <v>65015.910000000033</v>
      </c>
    </row>
    <row r="16" spans="1:16" ht="13.15" customHeight="1" x14ac:dyDescent="0.25">
      <c r="A16" s="112"/>
      <c r="B16" s="113"/>
      <c r="C16" s="112"/>
      <c r="D16" s="113"/>
      <c r="E16" s="56">
        <v>2010</v>
      </c>
      <c r="F16" s="96"/>
      <c r="G16" s="12"/>
      <c r="H16" s="12">
        <v>65015.91</v>
      </c>
      <c r="I16" s="12">
        <f>+I15-H16</f>
        <v>0</v>
      </c>
    </row>
    <row r="17" spans="1:9" ht="13.15" customHeight="1" x14ac:dyDescent="0.25">
      <c r="A17" s="112">
        <v>7</v>
      </c>
      <c r="B17" s="113" t="s">
        <v>34</v>
      </c>
      <c r="C17" s="112" t="s">
        <v>33</v>
      </c>
      <c r="D17" s="113" t="s">
        <v>56</v>
      </c>
      <c r="E17" s="56">
        <v>2009</v>
      </c>
      <c r="F17" s="95">
        <v>2009</v>
      </c>
      <c r="G17" s="12">
        <v>90921.95</v>
      </c>
      <c r="H17" s="12">
        <v>86000</v>
      </c>
      <c r="I17" s="12">
        <f t="shared" si="1"/>
        <v>4921.9499999999971</v>
      </c>
    </row>
    <row r="18" spans="1:9" ht="13.15" customHeight="1" x14ac:dyDescent="0.25">
      <c r="A18" s="112"/>
      <c r="B18" s="113"/>
      <c r="C18" s="112"/>
      <c r="D18" s="113"/>
      <c r="E18" s="56">
        <v>2010</v>
      </c>
      <c r="F18" s="96"/>
      <c r="G18" s="12"/>
      <c r="H18" s="12">
        <v>4921.95</v>
      </c>
      <c r="I18" s="12">
        <f>+I17-H18</f>
        <v>0</v>
      </c>
    </row>
    <row r="19" spans="1:9" ht="13.15" customHeight="1" x14ac:dyDescent="0.25">
      <c r="A19" s="112">
        <v>8</v>
      </c>
      <c r="B19" s="113" t="s">
        <v>29</v>
      </c>
      <c r="C19" s="112" t="s">
        <v>3</v>
      </c>
      <c r="D19" s="113" t="s">
        <v>55</v>
      </c>
      <c r="E19" s="56">
        <v>2009</v>
      </c>
      <c r="F19" s="95">
        <v>2009</v>
      </c>
      <c r="G19" s="12">
        <v>7800</v>
      </c>
      <c r="H19" s="12"/>
      <c r="I19" s="12">
        <f t="shared" si="1"/>
        <v>7800</v>
      </c>
    </row>
    <row r="20" spans="1:9" ht="13.15" customHeight="1" x14ac:dyDescent="0.25">
      <c r="A20" s="112"/>
      <c r="B20" s="113"/>
      <c r="C20" s="112"/>
      <c r="D20" s="113"/>
      <c r="E20" s="56">
        <v>2010</v>
      </c>
      <c r="F20" s="96"/>
      <c r="G20" s="12"/>
      <c r="H20" s="12">
        <v>7800</v>
      </c>
      <c r="I20" s="12">
        <f>+I19-H20</f>
        <v>0</v>
      </c>
    </row>
    <row r="21" spans="1:9" ht="13.15" customHeight="1" x14ac:dyDescent="0.25">
      <c r="A21" s="112">
        <v>9</v>
      </c>
      <c r="B21" s="113" t="s">
        <v>29</v>
      </c>
      <c r="C21" s="112" t="s">
        <v>3</v>
      </c>
      <c r="D21" s="113" t="s">
        <v>54</v>
      </c>
      <c r="E21" s="56">
        <v>2010</v>
      </c>
      <c r="F21" s="95">
        <v>2010</v>
      </c>
      <c r="G21" s="12">
        <v>187620</v>
      </c>
      <c r="H21" s="12">
        <v>140424.57</v>
      </c>
      <c r="I21" s="12">
        <f t="shared" si="1"/>
        <v>47195.429999999993</v>
      </c>
    </row>
    <row r="22" spans="1:9" ht="13.15" customHeight="1" x14ac:dyDescent="0.25">
      <c r="A22" s="112"/>
      <c r="B22" s="113"/>
      <c r="C22" s="112"/>
      <c r="D22" s="113"/>
      <c r="E22" s="56">
        <v>2011</v>
      </c>
      <c r="F22" s="96"/>
      <c r="G22" s="12"/>
      <c r="H22" s="12">
        <v>47195.429999999993</v>
      </c>
      <c r="I22" s="12">
        <f>+I21-H22</f>
        <v>0</v>
      </c>
    </row>
    <row r="23" spans="1:9" ht="13.15" customHeight="1" x14ac:dyDescent="0.25">
      <c r="A23" s="112">
        <v>10</v>
      </c>
      <c r="B23" s="113" t="s">
        <v>29</v>
      </c>
      <c r="C23" s="112" t="s">
        <v>3</v>
      </c>
      <c r="D23" s="113" t="s">
        <v>53</v>
      </c>
      <c r="E23" s="56">
        <v>2010</v>
      </c>
      <c r="F23" s="95">
        <v>2010</v>
      </c>
      <c r="G23" s="12">
        <v>103904.9</v>
      </c>
      <c r="H23" s="12">
        <v>69417.25</v>
      </c>
      <c r="I23" s="12">
        <f t="shared" si="1"/>
        <v>34487.649999999994</v>
      </c>
    </row>
    <row r="24" spans="1:9" ht="13.15" customHeight="1" x14ac:dyDescent="0.25">
      <c r="A24" s="112"/>
      <c r="B24" s="113"/>
      <c r="C24" s="112"/>
      <c r="D24" s="113"/>
      <c r="E24" s="56">
        <v>2011</v>
      </c>
      <c r="F24" s="96"/>
      <c r="G24" s="12"/>
      <c r="H24" s="12">
        <v>34487.65</v>
      </c>
      <c r="I24" s="12">
        <f>+I23-H24</f>
        <v>0</v>
      </c>
    </row>
    <row r="25" spans="1:9" ht="13.15" customHeight="1" x14ac:dyDescent="0.25">
      <c r="A25" s="112">
        <v>11</v>
      </c>
      <c r="B25" s="113" t="s">
        <v>29</v>
      </c>
      <c r="C25" s="112" t="s">
        <v>3</v>
      </c>
      <c r="D25" s="113" t="s">
        <v>52</v>
      </c>
      <c r="E25" s="56">
        <v>2010</v>
      </c>
      <c r="F25" s="95">
        <v>2010</v>
      </c>
      <c r="G25" s="12">
        <v>331647.87</v>
      </c>
      <c r="H25" s="12">
        <v>196268.21</v>
      </c>
      <c r="I25" s="12">
        <f t="shared" si="1"/>
        <v>135379.66</v>
      </c>
    </row>
    <row r="26" spans="1:9" ht="13.15" customHeight="1" x14ac:dyDescent="0.25">
      <c r="A26" s="112"/>
      <c r="B26" s="113"/>
      <c r="C26" s="112"/>
      <c r="D26" s="113"/>
      <c r="E26" s="56">
        <v>2011</v>
      </c>
      <c r="F26" s="96"/>
      <c r="G26" s="12"/>
      <c r="H26" s="12">
        <v>135379.66</v>
      </c>
      <c r="I26" s="12">
        <f>+I25-H26</f>
        <v>0</v>
      </c>
    </row>
    <row r="27" spans="1:9" ht="13.15" customHeight="1" x14ac:dyDescent="0.25">
      <c r="A27" s="95">
        <v>12</v>
      </c>
      <c r="B27" s="113" t="s">
        <v>29</v>
      </c>
      <c r="C27" s="112" t="s">
        <v>3</v>
      </c>
      <c r="D27" s="113" t="s">
        <v>51</v>
      </c>
      <c r="E27" s="56">
        <v>2010</v>
      </c>
      <c r="F27" s="95">
        <v>2010</v>
      </c>
      <c r="G27" s="20">
        <v>2065687.23</v>
      </c>
      <c r="H27" s="12">
        <v>3668.5</v>
      </c>
      <c r="I27" s="12">
        <f>+G27-H27</f>
        <v>2062018.73</v>
      </c>
    </row>
    <row r="28" spans="1:9" ht="13.15" customHeight="1" x14ac:dyDescent="0.25">
      <c r="A28" s="97"/>
      <c r="B28" s="113"/>
      <c r="C28" s="112"/>
      <c r="D28" s="113"/>
      <c r="E28" s="56">
        <v>2011</v>
      </c>
      <c r="F28" s="97"/>
      <c r="G28" s="12"/>
      <c r="H28" s="12">
        <v>400982.7</v>
      </c>
      <c r="I28" s="12">
        <f>+I27-H28</f>
        <v>1661036.03</v>
      </c>
    </row>
    <row r="29" spans="1:9" ht="13.15" customHeight="1" x14ac:dyDescent="0.25">
      <c r="A29" s="97"/>
      <c r="B29" s="113"/>
      <c r="C29" s="112"/>
      <c r="D29" s="113"/>
      <c r="E29" s="56">
        <v>2012</v>
      </c>
      <c r="F29" s="97"/>
      <c r="G29" s="12"/>
      <c r="H29" s="12">
        <v>105099.04</v>
      </c>
      <c r="I29" s="12">
        <f t="shared" ref="I29:I34" si="2">+I28-H29</f>
        <v>1555936.99</v>
      </c>
    </row>
    <row r="30" spans="1:9" ht="13.15" customHeight="1" x14ac:dyDescent="0.25">
      <c r="A30" s="97"/>
      <c r="B30" s="113"/>
      <c r="C30" s="112"/>
      <c r="D30" s="113"/>
      <c r="E30" s="56">
        <v>2013</v>
      </c>
      <c r="F30" s="97"/>
      <c r="G30" s="12"/>
      <c r="H30" s="12">
        <v>17982</v>
      </c>
      <c r="I30" s="12">
        <f t="shared" si="2"/>
        <v>1537954.99</v>
      </c>
    </row>
    <row r="31" spans="1:9" ht="13.15" customHeight="1" x14ac:dyDescent="0.25">
      <c r="A31" s="97"/>
      <c r="B31" s="113"/>
      <c r="C31" s="112"/>
      <c r="D31" s="113"/>
      <c r="E31" s="56">
        <v>2014</v>
      </c>
      <c r="F31" s="97"/>
      <c r="G31" s="12"/>
      <c r="H31" s="12">
        <v>611657.88</v>
      </c>
      <c r="I31" s="12">
        <f t="shared" si="2"/>
        <v>926297.11</v>
      </c>
    </row>
    <row r="32" spans="1:9" ht="13.15" customHeight="1" x14ac:dyDescent="0.25">
      <c r="A32" s="97"/>
      <c r="B32" s="113"/>
      <c r="C32" s="112"/>
      <c r="D32" s="113"/>
      <c r="E32" s="56">
        <v>2015</v>
      </c>
      <c r="F32" s="97"/>
      <c r="G32" s="12"/>
      <c r="H32" s="12">
        <v>304456.01</v>
      </c>
      <c r="I32" s="12">
        <f t="shared" si="2"/>
        <v>621841.1</v>
      </c>
    </row>
    <row r="33" spans="1:14" ht="13.15" customHeight="1" x14ac:dyDescent="0.25">
      <c r="A33" s="97"/>
      <c r="B33" s="113"/>
      <c r="C33" s="112"/>
      <c r="D33" s="113"/>
      <c r="E33" s="56">
        <v>2016</v>
      </c>
      <c r="F33" s="97"/>
      <c r="G33" s="12"/>
      <c r="H33" s="12">
        <v>427953.99</v>
      </c>
      <c r="I33" s="12">
        <f t="shared" si="2"/>
        <v>193887.11</v>
      </c>
    </row>
    <row r="34" spans="1:14" ht="13.15" customHeight="1" x14ac:dyDescent="0.25">
      <c r="A34" s="97"/>
      <c r="B34" s="113"/>
      <c r="C34" s="112"/>
      <c r="D34" s="113"/>
      <c r="E34" s="56">
        <v>2017</v>
      </c>
      <c r="F34" s="97"/>
      <c r="G34" s="12"/>
      <c r="H34" s="12">
        <v>193887.11</v>
      </c>
      <c r="I34" s="12">
        <f t="shared" si="2"/>
        <v>0</v>
      </c>
    </row>
    <row r="35" spans="1:14" ht="13.15" customHeight="1" x14ac:dyDescent="0.25">
      <c r="A35" s="112">
        <v>13</v>
      </c>
      <c r="B35" s="113" t="s">
        <v>23</v>
      </c>
      <c r="C35" s="112" t="s">
        <v>3</v>
      </c>
      <c r="D35" s="113" t="s">
        <v>50</v>
      </c>
      <c r="E35" s="56">
        <v>2010</v>
      </c>
      <c r="F35" s="95">
        <v>2010</v>
      </c>
      <c r="G35" s="12">
        <v>1220745.46</v>
      </c>
      <c r="H35" s="12"/>
      <c r="I35" s="12">
        <f t="shared" si="1"/>
        <v>1220745.46</v>
      </c>
    </row>
    <row r="36" spans="1:14" ht="13.15" customHeight="1" x14ac:dyDescent="0.25">
      <c r="A36" s="112"/>
      <c r="B36" s="113"/>
      <c r="C36" s="112"/>
      <c r="D36" s="113"/>
      <c r="E36" s="56">
        <v>2011</v>
      </c>
      <c r="F36" s="97"/>
      <c r="G36" s="12"/>
      <c r="H36" s="12">
        <v>89616.05</v>
      </c>
      <c r="I36" s="12">
        <f>+I35-H36</f>
        <v>1131129.4099999999</v>
      </c>
    </row>
    <row r="37" spans="1:14" ht="13.15" customHeight="1" x14ac:dyDescent="0.25">
      <c r="A37" s="112"/>
      <c r="B37" s="113"/>
      <c r="C37" s="112"/>
      <c r="D37" s="113"/>
      <c r="E37" s="56">
        <v>2012</v>
      </c>
      <c r="F37" s="97"/>
      <c r="G37" s="12"/>
      <c r="H37" s="12">
        <v>842998.32</v>
      </c>
      <c r="I37" s="12">
        <f t="shared" ref="I37:I41" si="3">+I36-H37</f>
        <v>288131.08999999997</v>
      </c>
    </row>
    <row r="38" spans="1:14" ht="13.15" customHeight="1" x14ac:dyDescent="0.25">
      <c r="A38" s="112"/>
      <c r="B38" s="113"/>
      <c r="C38" s="112"/>
      <c r="D38" s="113"/>
      <c r="E38" s="56">
        <v>2013</v>
      </c>
      <c r="F38" s="96"/>
      <c r="G38" s="12"/>
      <c r="H38" s="12">
        <v>288131.09000000003</v>
      </c>
      <c r="I38" s="12">
        <f t="shared" si="3"/>
        <v>0</v>
      </c>
    </row>
    <row r="39" spans="1:14" ht="13.15" customHeight="1" x14ac:dyDescent="0.25">
      <c r="A39" s="112">
        <v>14</v>
      </c>
      <c r="B39" s="113" t="s">
        <v>34</v>
      </c>
      <c r="C39" s="112" t="s">
        <v>33</v>
      </c>
      <c r="D39" s="113" t="s">
        <v>49</v>
      </c>
      <c r="E39" s="56">
        <v>2010</v>
      </c>
      <c r="F39" s="95">
        <v>2010</v>
      </c>
      <c r="G39" s="12">
        <v>418672.86</v>
      </c>
      <c r="H39" s="12">
        <v>194173.91</v>
      </c>
      <c r="I39" s="12">
        <f t="shared" si="1"/>
        <v>224498.94999999998</v>
      </c>
    </row>
    <row r="40" spans="1:14" ht="13.15" customHeight="1" x14ac:dyDescent="0.25">
      <c r="A40" s="112"/>
      <c r="B40" s="113"/>
      <c r="C40" s="112"/>
      <c r="D40" s="113"/>
      <c r="E40" s="56">
        <v>2011</v>
      </c>
      <c r="F40" s="97"/>
      <c r="G40" s="12"/>
      <c r="H40" s="12">
        <v>198783.79</v>
      </c>
      <c r="I40" s="12">
        <f t="shared" si="3"/>
        <v>25715.159999999974</v>
      </c>
    </row>
    <row r="41" spans="1:14" ht="13.15" customHeight="1" x14ac:dyDescent="0.25">
      <c r="A41" s="112"/>
      <c r="B41" s="113"/>
      <c r="C41" s="112"/>
      <c r="D41" s="113"/>
      <c r="E41" s="56">
        <v>2012</v>
      </c>
      <c r="F41" s="96"/>
      <c r="G41" s="12"/>
      <c r="H41" s="12">
        <v>25715.16</v>
      </c>
      <c r="I41" s="12">
        <f t="shared" si="3"/>
        <v>0</v>
      </c>
    </row>
    <row r="42" spans="1:14" ht="26.45" customHeight="1" x14ac:dyDescent="0.25">
      <c r="A42" s="56">
        <v>15</v>
      </c>
      <c r="B42" s="90" t="s">
        <v>34</v>
      </c>
      <c r="C42" s="66" t="s">
        <v>33</v>
      </c>
      <c r="D42" s="90" t="s">
        <v>48</v>
      </c>
      <c r="E42" s="56">
        <v>2010</v>
      </c>
      <c r="F42" s="74">
        <v>2010</v>
      </c>
      <c r="G42" s="12">
        <v>161235.20000000001</v>
      </c>
      <c r="H42" s="12">
        <v>161235.20000000001</v>
      </c>
      <c r="I42" s="12">
        <f t="shared" si="1"/>
        <v>0</v>
      </c>
      <c r="N42" s="22"/>
    </row>
    <row r="43" spans="1:14" ht="26.45" customHeight="1" x14ac:dyDescent="0.25">
      <c r="A43" s="56">
        <v>16</v>
      </c>
      <c r="B43" s="90" t="s">
        <v>26</v>
      </c>
      <c r="C43" s="66" t="s">
        <v>16</v>
      </c>
      <c r="D43" s="90" t="s">
        <v>47</v>
      </c>
      <c r="E43" s="56">
        <v>2010</v>
      </c>
      <c r="F43" s="74">
        <v>2010</v>
      </c>
      <c r="G43" s="12">
        <v>92414</v>
      </c>
      <c r="H43" s="12">
        <v>92414</v>
      </c>
      <c r="I43" s="12">
        <f t="shared" si="1"/>
        <v>0</v>
      </c>
    </row>
    <row r="44" spans="1:14" ht="13.15" customHeight="1" x14ac:dyDescent="0.25">
      <c r="A44" s="112">
        <v>17</v>
      </c>
      <c r="B44" s="113" t="s">
        <v>26</v>
      </c>
      <c r="C44" s="112" t="s">
        <v>16</v>
      </c>
      <c r="D44" s="113" t="s">
        <v>46</v>
      </c>
      <c r="E44" s="56">
        <v>2010</v>
      </c>
      <c r="F44" s="95">
        <v>2010</v>
      </c>
      <c r="G44" s="12">
        <v>676159.24</v>
      </c>
      <c r="H44" s="12">
        <v>575814.82999999996</v>
      </c>
      <c r="I44" s="12">
        <f t="shared" si="1"/>
        <v>100344.41000000003</v>
      </c>
    </row>
    <row r="45" spans="1:14" ht="13.15" customHeight="1" x14ac:dyDescent="0.25">
      <c r="A45" s="112"/>
      <c r="B45" s="113"/>
      <c r="C45" s="112"/>
      <c r="D45" s="113"/>
      <c r="E45" s="56">
        <v>2011</v>
      </c>
      <c r="F45" s="96"/>
      <c r="G45" s="12"/>
      <c r="H45" s="12">
        <v>100344.41</v>
      </c>
      <c r="I45" s="12">
        <f t="shared" ref="I45" si="4">+I44-H45</f>
        <v>0</v>
      </c>
    </row>
    <row r="46" spans="1:14" ht="26.45" customHeight="1" x14ac:dyDescent="0.25">
      <c r="A46" s="56">
        <v>18</v>
      </c>
      <c r="B46" s="90" t="s">
        <v>17</v>
      </c>
      <c r="C46" s="66" t="s">
        <v>1</v>
      </c>
      <c r="D46" s="90" t="s">
        <v>45</v>
      </c>
      <c r="E46" s="56">
        <v>2010</v>
      </c>
      <c r="F46" s="74">
        <v>2010</v>
      </c>
      <c r="G46" s="12">
        <v>100000</v>
      </c>
      <c r="H46" s="12">
        <v>100000</v>
      </c>
      <c r="I46" s="12">
        <f t="shared" si="1"/>
        <v>0</v>
      </c>
    </row>
    <row r="47" spans="1:14" ht="26.45" customHeight="1" x14ac:dyDescent="0.25">
      <c r="A47" s="56">
        <v>19</v>
      </c>
      <c r="B47" s="90" t="s">
        <v>17</v>
      </c>
      <c r="C47" s="66" t="s">
        <v>44</v>
      </c>
      <c r="D47" s="90" t="s">
        <v>43</v>
      </c>
      <c r="E47" s="56">
        <v>2010</v>
      </c>
      <c r="F47" s="74">
        <v>2010</v>
      </c>
      <c r="G47" s="12">
        <v>5000</v>
      </c>
      <c r="H47" s="12">
        <v>5000</v>
      </c>
      <c r="I47" s="12">
        <f t="shared" si="1"/>
        <v>0</v>
      </c>
    </row>
    <row r="48" spans="1:14" ht="13.15" customHeight="1" x14ac:dyDescent="0.25">
      <c r="A48" s="112">
        <v>20</v>
      </c>
      <c r="B48" s="113" t="s">
        <v>17</v>
      </c>
      <c r="C48" s="112" t="s">
        <v>3</v>
      </c>
      <c r="D48" s="113" t="s">
        <v>42</v>
      </c>
      <c r="E48" s="56">
        <v>2010</v>
      </c>
      <c r="F48" s="95">
        <v>2010</v>
      </c>
      <c r="G48" s="12">
        <v>273908.51</v>
      </c>
      <c r="H48" s="12">
        <v>1783.23</v>
      </c>
      <c r="I48" s="12">
        <f t="shared" si="1"/>
        <v>272125.28000000003</v>
      </c>
    </row>
    <row r="49" spans="1:9" ht="13.15" customHeight="1" x14ac:dyDescent="0.25">
      <c r="A49" s="112"/>
      <c r="B49" s="113"/>
      <c r="C49" s="112"/>
      <c r="D49" s="113"/>
      <c r="E49" s="56">
        <v>2011</v>
      </c>
      <c r="F49" s="96"/>
      <c r="G49" s="12"/>
      <c r="H49" s="12">
        <v>272125.28000000003</v>
      </c>
      <c r="I49" s="12">
        <f t="shared" ref="I49" si="5">+I48-H49</f>
        <v>0</v>
      </c>
    </row>
    <row r="50" spans="1:9" ht="13.15" customHeight="1" x14ac:dyDescent="0.25">
      <c r="A50" s="112">
        <v>21</v>
      </c>
      <c r="B50" s="113" t="s">
        <v>17</v>
      </c>
      <c r="C50" s="112" t="s">
        <v>33</v>
      </c>
      <c r="D50" s="113" t="s">
        <v>41</v>
      </c>
      <c r="E50" s="56">
        <v>2010</v>
      </c>
      <c r="F50" s="95">
        <v>2010</v>
      </c>
      <c r="G50" s="12">
        <v>50000</v>
      </c>
      <c r="H50" s="12"/>
      <c r="I50" s="12">
        <f t="shared" si="1"/>
        <v>50000</v>
      </c>
    </row>
    <row r="51" spans="1:9" ht="13.15" customHeight="1" x14ac:dyDescent="0.25">
      <c r="A51" s="112"/>
      <c r="B51" s="113"/>
      <c r="C51" s="112"/>
      <c r="D51" s="113"/>
      <c r="E51" s="56">
        <v>2011</v>
      </c>
      <c r="F51" s="97"/>
      <c r="G51" s="12"/>
      <c r="H51" s="12">
        <v>14000</v>
      </c>
      <c r="I51" s="12">
        <f>+I50-H51</f>
        <v>36000</v>
      </c>
    </row>
    <row r="52" spans="1:9" ht="13.15" customHeight="1" x14ac:dyDescent="0.25">
      <c r="A52" s="112"/>
      <c r="B52" s="113"/>
      <c r="C52" s="112"/>
      <c r="D52" s="113"/>
      <c r="E52" s="56">
        <v>2014</v>
      </c>
      <c r="F52" s="96"/>
      <c r="G52" s="12"/>
      <c r="H52" s="12">
        <v>36000</v>
      </c>
      <c r="I52" s="12">
        <f>+I51-H52</f>
        <v>0</v>
      </c>
    </row>
    <row r="53" spans="1:9" ht="13.15" customHeight="1" x14ac:dyDescent="0.25">
      <c r="A53" s="112">
        <v>22</v>
      </c>
      <c r="B53" s="113" t="s">
        <v>29</v>
      </c>
      <c r="C53" s="112" t="s">
        <v>3</v>
      </c>
      <c r="D53" s="113" t="s">
        <v>40</v>
      </c>
      <c r="E53" s="56">
        <v>2011</v>
      </c>
      <c r="F53" s="95">
        <v>2011</v>
      </c>
      <c r="G53" s="12">
        <v>859616.04</v>
      </c>
      <c r="H53" s="12">
        <v>835976.27</v>
      </c>
      <c r="I53" s="12">
        <f>+G53-H53</f>
        <v>23639.770000000019</v>
      </c>
    </row>
    <row r="54" spans="1:9" ht="13.15" customHeight="1" x14ac:dyDescent="0.25">
      <c r="A54" s="112"/>
      <c r="B54" s="113"/>
      <c r="C54" s="112"/>
      <c r="D54" s="113"/>
      <c r="E54" s="56">
        <v>2012</v>
      </c>
      <c r="F54" s="96"/>
      <c r="G54" s="12"/>
      <c r="H54" s="12">
        <v>23639.77</v>
      </c>
      <c r="I54" s="12">
        <f>+I53-H54</f>
        <v>0</v>
      </c>
    </row>
    <row r="55" spans="1:9" ht="13.15" customHeight="1" x14ac:dyDescent="0.25">
      <c r="A55" s="112">
        <v>23</v>
      </c>
      <c r="B55" s="113" t="s">
        <v>34</v>
      </c>
      <c r="C55" s="112" t="s">
        <v>33</v>
      </c>
      <c r="D55" s="113" t="s">
        <v>39</v>
      </c>
      <c r="E55" s="56">
        <v>2011</v>
      </c>
      <c r="F55" s="95">
        <v>2011</v>
      </c>
      <c r="G55" s="12">
        <v>974545.22</v>
      </c>
      <c r="H55" s="12">
        <v>520114.04</v>
      </c>
      <c r="I55" s="12">
        <f t="shared" si="1"/>
        <v>454431.18</v>
      </c>
    </row>
    <row r="56" spans="1:9" ht="13.15" customHeight="1" x14ac:dyDescent="0.25">
      <c r="A56" s="112"/>
      <c r="B56" s="113"/>
      <c r="C56" s="112"/>
      <c r="D56" s="113"/>
      <c r="E56" s="56">
        <v>2012</v>
      </c>
      <c r="F56" s="96"/>
      <c r="G56" s="12"/>
      <c r="H56" s="12">
        <v>454431.18</v>
      </c>
      <c r="I56" s="12">
        <f>+I55-H56</f>
        <v>0</v>
      </c>
    </row>
    <row r="57" spans="1:9" ht="26.45" customHeight="1" x14ac:dyDescent="0.25">
      <c r="A57" s="56">
        <v>24</v>
      </c>
      <c r="B57" s="90" t="s">
        <v>4</v>
      </c>
      <c r="C57" s="66" t="s">
        <v>3</v>
      </c>
      <c r="D57" s="90" t="s">
        <v>38</v>
      </c>
      <c r="E57" s="56">
        <v>2012</v>
      </c>
      <c r="F57" s="74">
        <v>2012</v>
      </c>
      <c r="G57" s="12">
        <v>9600</v>
      </c>
      <c r="H57" s="12">
        <v>9600</v>
      </c>
      <c r="I57" s="12">
        <f t="shared" si="1"/>
        <v>0</v>
      </c>
    </row>
    <row r="58" spans="1:9" ht="13.15" customHeight="1" x14ac:dyDescent="0.25">
      <c r="A58" s="112">
        <v>25</v>
      </c>
      <c r="B58" s="113" t="s">
        <v>23</v>
      </c>
      <c r="C58" s="112" t="s">
        <v>3</v>
      </c>
      <c r="D58" s="113" t="s">
        <v>37</v>
      </c>
      <c r="E58" s="56">
        <v>2012</v>
      </c>
      <c r="F58" s="95">
        <v>2012</v>
      </c>
      <c r="G58" s="12">
        <v>139916.51999999999</v>
      </c>
      <c r="H58" s="12"/>
      <c r="I58" s="12">
        <f t="shared" si="1"/>
        <v>139916.51999999999</v>
      </c>
    </row>
    <row r="59" spans="1:9" ht="13.15" customHeight="1" x14ac:dyDescent="0.25">
      <c r="A59" s="112"/>
      <c r="B59" s="113"/>
      <c r="C59" s="112"/>
      <c r="D59" s="113"/>
      <c r="E59" s="56">
        <v>2013</v>
      </c>
      <c r="F59" s="97"/>
      <c r="G59" s="12"/>
      <c r="H59" s="12">
        <v>59145.7</v>
      </c>
      <c r="I59" s="12">
        <f>+I58-H59</f>
        <v>80770.819999999992</v>
      </c>
    </row>
    <row r="60" spans="1:9" ht="13.15" customHeight="1" x14ac:dyDescent="0.25">
      <c r="A60" s="112"/>
      <c r="B60" s="113"/>
      <c r="C60" s="112"/>
      <c r="D60" s="113"/>
      <c r="E60" s="56">
        <v>2014</v>
      </c>
      <c r="F60" s="97"/>
      <c r="G60" s="12"/>
      <c r="H60" s="12">
        <v>75254.3</v>
      </c>
      <c r="I60" s="12">
        <f t="shared" ref="I60:I73" si="6">+I59-H60</f>
        <v>5516.5199999999895</v>
      </c>
    </row>
    <row r="61" spans="1:9" ht="13.15" customHeight="1" x14ac:dyDescent="0.25">
      <c r="A61" s="112"/>
      <c r="B61" s="113"/>
      <c r="C61" s="112"/>
      <c r="D61" s="113"/>
      <c r="E61" s="56">
        <v>2015</v>
      </c>
      <c r="F61" s="96"/>
      <c r="G61" s="12"/>
      <c r="H61" s="12">
        <v>5516.52</v>
      </c>
      <c r="I61" s="12">
        <f t="shared" si="6"/>
        <v>-1.0913936421275139E-11</v>
      </c>
    </row>
    <row r="62" spans="1:9" ht="13.15" customHeight="1" x14ac:dyDescent="0.25">
      <c r="A62" s="112">
        <v>26</v>
      </c>
      <c r="B62" s="113" t="s">
        <v>26</v>
      </c>
      <c r="C62" s="112" t="s">
        <v>16</v>
      </c>
      <c r="D62" s="113" t="s">
        <v>36</v>
      </c>
      <c r="E62" s="56">
        <v>2012</v>
      </c>
      <c r="F62" s="95">
        <v>2012</v>
      </c>
      <c r="G62" s="12">
        <v>871136.56</v>
      </c>
      <c r="H62" s="12">
        <v>414921.03</v>
      </c>
      <c r="I62" s="12">
        <f t="shared" si="1"/>
        <v>456215.53</v>
      </c>
    </row>
    <row r="63" spans="1:9" ht="13.15" customHeight="1" x14ac:dyDescent="0.25">
      <c r="A63" s="112"/>
      <c r="B63" s="113"/>
      <c r="C63" s="112"/>
      <c r="D63" s="113"/>
      <c r="E63" s="56">
        <v>2013</v>
      </c>
      <c r="F63" s="96"/>
      <c r="G63" s="12"/>
      <c r="H63" s="12">
        <v>456215.53</v>
      </c>
      <c r="I63" s="12">
        <f t="shared" si="6"/>
        <v>0</v>
      </c>
    </row>
    <row r="64" spans="1:9" ht="13.15" customHeight="1" x14ac:dyDescent="0.25">
      <c r="A64" s="100">
        <v>27</v>
      </c>
      <c r="B64" s="92" t="s">
        <v>26</v>
      </c>
      <c r="C64" s="95" t="s">
        <v>16</v>
      </c>
      <c r="D64" s="92" t="s">
        <v>35</v>
      </c>
      <c r="E64" s="56">
        <v>2012</v>
      </c>
      <c r="F64" s="95">
        <v>2012</v>
      </c>
      <c r="G64" s="12">
        <v>696006.87</v>
      </c>
      <c r="H64" s="12"/>
      <c r="I64" s="12">
        <f t="shared" si="1"/>
        <v>696006.87</v>
      </c>
    </row>
    <row r="65" spans="1:9" ht="13.15" customHeight="1" x14ac:dyDescent="0.25">
      <c r="A65" s="110"/>
      <c r="B65" s="93"/>
      <c r="C65" s="97"/>
      <c r="D65" s="93"/>
      <c r="E65" s="56">
        <v>2013</v>
      </c>
      <c r="F65" s="97"/>
      <c r="G65" s="12"/>
      <c r="H65" s="12">
        <v>20087.05</v>
      </c>
      <c r="I65" s="12">
        <f t="shared" si="6"/>
        <v>675919.82</v>
      </c>
    </row>
    <row r="66" spans="1:9" x14ac:dyDescent="0.25">
      <c r="A66" s="110"/>
      <c r="B66" s="93"/>
      <c r="C66" s="97"/>
      <c r="D66" s="93"/>
      <c r="E66" s="56">
        <v>2017</v>
      </c>
      <c r="F66" s="97"/>
      <c r="G66" s="12">
        <v>21369.200000000001</v>
      </c>
      <c r="H66" s="12">
        <v>233272</v>
      </c>
      <c r="I66" s="12">
        <f>+I65+G66-H66</f>
        <v>464017.0199999999</v>
      </c>
    </row>
    <row r="67" spans="1:9" s="19" customFormat="1" x14ac:dyDescent="0.25">
      <c r="A67" s="101"/>
      <c r="B67" s="94"/>
      <c r="C67" s="96"/>
      <c r="D67" s="94"/>
      <c r="E67" s="56">
        <v>2020</v>
      </c>
      <c r="F67" s="96"/>
      <c r="G67" s="12"/>
      <c r="H67" s="12">
        <v>133380</v>
      </c>
      <c r="I67" s="21">
        <f>+I66-H67</f>
        <v>330637.0199999999</v>
      </c>
    </row>
    <row r="68" spans="1:9" ht="13.15" customHeight="1" x14ac:dyDescent="0.25">
      <c r="A68" s="112">
        <v>28</v>
      </c>
      <c r="B68" s="113" t="s">
        <v>34</v>
      </c>
      <c r="C68" s="112" t="s">
        <v>33</v>
      </c>
      <c r="D68" s="113" t="s">
        <v>32</v>
      </c>
      <c r="E68" s="56">
        <v>2012</v>
      </c>
      <c r="F68" s="95">
        <v>2012</v>
      </c>
      <c r="G68" s="12">
        <v>2699220.73</v>
      </c>
      <c r="H68" s="12">
        <v>828439.26</v>
      </c>
      <c r="I68" s="12">
        <f t="shared" si="1"/>
        <v>1870781.47</v>
      </c>
    </row>
    <row r="69" spans="1:9" ht="13.15" customHeight="1" x14ac:dyDescent="0.25">
      <c r="A69" s="112"/>
      <c r="B69" s="113"/>
      <c r="C69" s="112"/>
      <c r="D69" s="113"/>
      <c r="E69" s="56">
        <v>2013</v>
      </c>
      <c r="F69" s="97"/>
      <c r="G69" s="12"/>
      <c r="H69" s="12">
        <v>1361653.42</v>
      </c>
      <c r="I69" s="12">
        <f t="shared" si="6"/>
        <v>509128.05000000005</v>
      </c>
    </row>
    <row r="70" spans="1:9" ht="13.15" customHeight="1" x14ac:dyDescent="0.25">
      <c r="A70" s="112"/>
      <c r="B70" s="113"/>
      <c r="C70" s="112"/>
      <c r="D70" s="113"/>
      <c r="E70" s="56">
        <v>2014</v>
      </c>
      <c r="F70" s="96"/>
      <c r="G70" s="12"/>
      <c r="H70" s="12">
        <v>509128.05</v>
      </c>
      <c r="I70" s="12">
        <f t="shared" si="6"/>
        <v>0</v>
      </c>
    </row>
    <row r="71" spans="1:9" ht="13.15" customHeight="1" x14ac:dyDescent="0.25">
      <c r="A71" s="112">
        <v>29</v>
      </c>
      <c r="B71" s="113" t="s">
        <v>17</v>
      </c>
      <c r="C71" s="112" t="s">
        <v>31</v>
      </c>
      <c r="D71" s="113" t="s">
        <v>30</v>
      </c>
      <c r="E71" s="56">
        <v>2012</v>
      </c>
      <c r="F71" s="95">
        <v>2012</v>
      </c>
      <c r="G71" s="12">
        <v>381085.29</v>
      </c>
      <c r="H71" s="12"/>
      <c r="I71" s="12">
        <f t="shared" si="1"/>
        <v>381085.29</v>
      </c>
    </row>
    <row r="72" spans="1:9" ht="13.15" customHeight="1" x14ac:dyDescent="0.25">
      <c r="A72" s="112"/>
      <c r="B72" s="113"/>
      <c r="C72" s="112"/>
      <c r="D72" s="113"/>
      <c r="E72" s="56">
        <v>2013</v>
      </c>
      <c r="F72" s="97"/>
      <c r="G72" s="12"/>
      <c r="H72" s="12">
        <v>254292.9</v>
      </c>
      <c r="I72" s="12">
        <f t="shared" si="6"/>
        <v>126792.38999999998</v>
      </c>
    </row>
    <row r="73" spans="1:9" ht="13.15" customHeight="1" x14ac:dyDescent="0.25">
      <c r="A73" s="112"/>
      <c r="B73" s="113"/>
      <c r="C73" s="112"/>
      <c r="D73" s="113"/>
      <c r="E73" s="56">
        <v>2014</v>
      </c>
      <c r="F73" s="96"/>
      <c r="G73" s="12"/>
      <c r="H73" s="12">
        <v>126792.39</v>
      </c>
      <c r="I73" s="12">
        <f t="shared" si="6"/>
        <v>0</v>
      </c>
    </row>
    <row r="74" spans="1:9" ht="26.45" customHeight="1" x14ac:dyDescent="0.25">
      <c r="A74" s="56">
        <v>30</v>
      </c>
      <c r="B74" s="90" t="s">
        <v>29</v>
      </c>
      <c r="C74" s="66" t="s">
        <v>3</v>
      </c>
      <c r="D74" s="90" t="s">
        <v>28</v>
      </c>
      <c r="E74" s="56">
        <v>2013</v>
      </c>
      <c r="F74" s="74">
        <v>2013</v>
      </c>
      <c r="G74" s="12">
        <v>15000</v>
      </c>
      <c r="H74" s="12">
        <v>15000</v>
      </c>
      <c r="I74" s="12">
        <f t="shared" si="1"/>
        <v>0</v>
      </c>
    </row>
    <row r="75" spans="1:9" ht="13.15" customHeight="1" x14ac:dyDescent="0.25">
      <c r="A75" s="112">
        <v>31</v>
      </c>
      <c r="B75" s="113" t="s">
        <v>4</v>
      </c>
      <c r="C75" s="112" t="s">
        <v>3</v>
      </c>
      <c r="D75" s="113" t="s">
        <v>27</v>
      </c>
      <c r="E75" s="56">
        <v>2013</v>
      </c>
      <c r="F75" s="95">
        <v>2013</v>
      </c>
      <c r="G75" s="12">
        <v>238256.33</v>
      </c>
      <c r="H75" s="12"/>
      <c r="I75" s="12">
        <f t="shared" si="1"/>
        <v>238256.33</v>
      </c>
    </row>
    <row r="76" spans="1:9" ht="18" customHeight="1" x14ac:dyDescent="0.25">
      <c r="A76" s="112"/>
      <c r="B76" s="113"/>
      <c r="C76" s="112"/>
      <c r="D76" s="113"/>
      <c r="E76" s="56">
        <v>2016</v>
      </c>
      <c r="F76" s="96"/>
      <c r="G76" s="12"/>
      <c r="H76" s="12">
        <v>238256.33</v>
      </c>
      <c r="I76" s="12">
        <f t="shared" ref="I76" si="7">+I75-H76</f>
        <v>0</v>
      </c>
    </row>
    <row r="77" spans="1:9" ht="24" customHeight="1" x14ac:dyDescent="0.25">
      <c r="A77" s="56">
        <v>32</v>
      </c>
      <c r="B77" s="90" t="s">
        <v>26</v>
      </c>
      <c r="C77" s="66" t="s">
        <v>16</v>
      </c>
      <c r="D77" s="90" t="s">
        <v>25</v>
      </c>
      <c r="E77" s="56">
        <v>2013</v>
      </c>
      <c r="F77" s="74">
        <v>2013</v>
      </c>
      <c r="G77" s="12">
        <v>32400</v>
      </c>
      <c r="H77" s="12">
        <v>32400</v>
      </c>
      <c r="I77" s="12">
        <f t="shared" si="1"/>
        <v>0</v>
      </c>
    </row>
    <row r="78" spans="1:9" ht="26.45" customHeight="1" x14ac:dyDescent="0.25">
      <c r="A78" s="47">
        <v>33</v>
      </c>
      <c r="B78" s="90" t="s">
        <v>22</v>
      </c>
      <c r="C78" s="66" t="s">
        <v>21</v>
      </c>
      <c r="D78" s="90" t="s">
        <v>20</v>
      </c>
      <c r="E78" s="56">
        <v>2013</v>
      </c>
      <c r="F78" s="74">
        <v>2013</v>
      </c>
      <c r="G78" s="23" t="s">
        <v>164</v>
      </c>
      <c r="H78" s="12"/>
      <c r="I78" s="12">
        <v>0</v>
      </c>
    </row>
    <row r="79" spans="1:9" ht="13.15" customHeight="1" x14ac:dyDescent="0.25">
      <c r="A79" s="112">
        <v>34</v>
      </c>
      <c r="B79" s="113" t="s">
        <v>17</v>
      </c>
      <c r="C79" s="112" t="s">
        <v>3</v>
      </c>
      <c r="D79" s="113" t="s">
        <v>19</v>
      </c>
      <c r="E79" s="56">
        <v>2013</v>
      </c>
      <c r="F79" s="95">
        <v>2013</v>
      </c>
      <c r="G79" s="12">
        <v>97180.08</v>
      </c>
      <c r="H79" s="12"/>
      <c r="I79" s="12">
        <f t="shared" ref="I79:I158" si="8">+G79-H79</f>
        <v>97180.08</v>
      </c>
    </row>
    <row r="80" spans="1:9" ht="13.15" customHeight="1" x14ac:dyDescent="0.25">
      <c r="A80" s="112"/>
      <c r="B80" s="113"/>
      <c r="C80" s="112"/>
      <c r="D80" s="113"/>
      <c r="E80" s="56">
        <v>2014</v>
      </c>
      <c r="F80" s="96"/>
      <c r="G80" s="12"/>
      <c r="H80" s="12">
        <v>97180.08</v>
      </c>
      <c r="I80" s="12">
        <f t="shared" ref="I80" si="9">+I79-H80</f>
        <v>0</v>
      </c>
    </row>
    <row r="81" spans="1:10" ht="13.15" customHeight="1" x14ac:dyDescent="0.25">
      <c r="A81" s="112">
        <v>35</v>
      </c>
      <c r="B81" s="113" t="s">
        <v>17</v>
      </c>
      <c r="C81" s="112" t="s">
        <v>3</v>
      </c>
      <c r="D81" s="113" t="s">
        <v>18</v>
      </c>
      <c r="E81" s="56">
        <v>2013</v>
      </c>
      <c r="F81" s="95">
        <v>2013</v>
      </c>
      <c r="G81" s="12">
        <v>41211</v>
      </c>
      <c r="H81" s="12"/>
      <c r="I81" s="12">
        <f>+G81-H81</f>
        <v>41211</v>
      </c>
    </row>
    <row r="82" spans="1:10" ht="13.15" customHeight="1" x14ac:dyDescent="0.25">
      <c r="A82" s="112"/>
      <c r="B82" s="113"/>
      <c r="C82" s="112"/>
      <c r="D82" s="113"/>
      <c r="E82" s="56">
        <v>2018</v>
      </c>
      <c r="F82" s="96"/>
      <c r="G82" s="12"/>
      <c r="H82" s="12">
        <v>41211</v>
      </c>
      <c r="I82" s="12">
        <f t="shared" ref="I82" si="10">+I81-H82</f>
        <v>0</v>
      </c>
    </row>
    <row r="83" spans="1:10" ht="13.15" customHeight="1" x14ac:dyDescent="0.25">
      <c r="A83" s="112">
        <v>36</v>
      </c>
      <c r="B83" s="113" t="s">
        <v>13</v>
      </c>
      <c r="C83" s="112" t="s">
        <v>3</v>
      </c>
      <c r="D83" s="113" t="s">
        <v>15</v>
      </c>
      <c r="E83" s="56">
        <v>2013</v>
      </c>
      <c r="F83" s="95">
        <v>2013</v>
      </c>
      <c r="G83" s="12">
        <v>1619074.29</v>
      </c>
      <c r="H83" s="12">
        <v>333000</v>
      </c>
      <c r="I83" s="12">
        <f t="shared" si="8"/>
        <v>1286074.29</v>
      </c>
    </row>
    <row r="84" spans="1:10" ht="13.15" customHeight="1" x14ac:dyDescent="0.25">
      <c r="A84" s="112"/>
      <c r="B84" s="113"/>
      <c r="C84" s="112"/>
      <c r="D84" s="113"/>
      <c r="E84" s="56">
        <v>2014</v>
      </c>
      <c r="F84" s="97"/>
      <c r="G84" s="12"/>
      <c r="H84" s="12">
        <v>989660</v>
      </c>
      <c r="I84" s="12">
        <f t="shared" ref="I84:I85" si="11">+I83-H84</f>
        <v>296414.29000000004</v>
      </c>
    </row>
    <row r="85" spans="1:10" ht="13.15" customHeight="1" x14ac:dyDescent="0.25">
      <c r="A85" s="112"/>
      <c r="B85" s="113"/>
      <c r="C85" s="112"/>
      <c r="D85" s="113"/>
      <c r="E85" s="56">
        <v>2015</v>
      </c>
      <c r="F85" s="96"/>
      <c r="G85" s="12"/>
      <c r="H85" s="12">
        <v>296414.28999999998</v>
      </c>
      <c r="I85" s="12">
        <f t="shared" si="11"/>
        <v>0</v>
      </c>
    </row>
    <row r="86" spans="1:10" ht="26.45" customHeight="1" x14ac:dyDescent="0.25">
      <c r="A86" s="56">
        <v>37</v>
      </c>
      <c r="B86" s="90" t="s">
        <v>13</v>
      </c>
      <c r="C86" s="66" t="s">
        <v>3</v>
      </c>
      <c r="D86" s="90" t="s">
        <v>14</v>
      </c>
      <c r="E86" s="56">
        <v>2013</v>
      </c>
      <c r="F86" s="74">
        <v>2013</v>
      </c>
      <c r="G86" s="12">
        <v>9780878.9700000007</v>
      </c>
      <c r="H86" s="12">
        <v>9780878.9700000007</v>
      </c>
      <c r="I86" s="12">
        <f t="shared" si="8"/>
        <v>0</v>
      </c>
    </row>
    <row r="87" spans="1:10" ht="39.6" customHeight="1" x14ac:dyDescent="0.25">
      <c r="A87" s="47">
        <v>38</v>
      </c>
      <c r="B87" s="90" t="s">
        <v>101</v>
      </c>
      <c r="C87" s="66" t="s">
        <v>1</v>
      </c>
      <c r="D87" s="90" t="s">
        <v>12</v>
      </c>
      <c r="E87" s="56">
        <v>2013</v>
      </c>
      <c r="F87" s="74">
        <v>2013</v>
      </c>
      <c r="G87" s="23" t="s">
        <v>164</v>
      </c>
      <c r="H87" s="12"/>
      <c r="I87" s="12">
        <v>0</v>
      </c>
    </row>
    <row r="88" spans="1:10" ht="13.15" customHeight="1" x14ac:dyDescent="0.25">
      <c r="A88" s="112">
        <v>39</v>
      </c>
      <c r="B88" s="113" t="s">
        <v>4</v>
      </c>
      <c r="C88" s="112" t="s">
        <v>3</v>
      </c>
      <c r="D88" s="113" t="s">
        <v>11</v>
      </c>
      <c r="E88" s="56">
        <v>2014</v>
      </c>
      <c r="F88" s="95">
        <v>2014</v>
      </c>
      <c r="G88" s="12">
        <v>103965.4</v>
      </c>
      <c r="H88" s="12"/>
      <c r="I88" s="12">
        <f t="shared" si="8"/>
        <v>103965.4</v>
      </c>
    </row>
    <row r="89" spans="1:10" ht="13.15" customHeight="1" x14ac:dyDescent="0.25">
      <c r="A89" s="112"/>
      <c r="B89" s="113"/>
      <c r="C89" s="112"/>
      <c r="D89" s="113"/>
      <c r="E89" s="56">
        <v>2015</v>
      </c>
      <c r="F89" s="96"/>
      <c r="G89" s="12"/>
      <c r="H89" s="12">
        <v>103965.4</v>
      </c>
      <c r="I89" s="12">
        <f t="shared" ref="I89" si="12">+I88-H89</f>
        <v>0</v>
      </c>
    </row>
    <row r="90" spans="1:10" ht="13.15" customHeight="1" x14ac:dyDescent="0.25">
      <c r="A90" s="112">
        <v>40</v>
      </c>
      <c r="B90" s="113" t="s">
        <v>4</v>
      </c>
      <c r="C90" s="112" t="s">
        <v>3</v>
      </c>
      <c r="D90" s="113" t="s">
        <v>10</v>
      </c>
      <c r="E90" s="56">
        <v>2014</v>
      </c>
      <c r="F90" s="95">
        <v>2014</v>
      </c>
      <c r="G90" s="12">
        <v>96600</v>
      </c>
      <c r="H90" s="12"/>
      <c r="I90" s="12">
        <f t="shared" si="8"/>
        <v>96600</v>
      </c>
    </row>
    <row r="91" spans="1:10" ht="13.15" customHeight="1" x14ac:dyDescent="0.25">
      <c r="A91" s="112"/>
      <c r="B91" s="113"/>
      <c r="C91" s="112"/>
      <c r="D91" s="113"/>
      <c r="E91" s="56">
        <v>2015</v>
      </c>
      <c r="F91" s="96"/>
      <c r="G91" s="12"/>
      <c r="H91" s="12">
        <v>96600</v>
      </c>
      <c r="I91" s="12">
        <f t="shared" ref="I91" si="13">+I90-H91</f>
        <v>0</v>
      </c>
    </row>
    <row r="92" spans="1:10" ht="13.15" customHeight="1" x14ac:dyDescent="0.25">
      <c r="A92" s="95">
        <v>41</v>
      </c>
      <c r="B92" s="92" t="s">
        <v>4</v>
      </c>
      <c r="C92" s="95" t="s">
        <v>3</v>
      </c>
      <c r="D92" s="92" t="s">
        <v>9</v>
      </c>
      <c r="E92" s="56">
        <v>2014</v>
      </c>
      <c r="F92" s="95">
        <v>2014</v>
      </c>
      <c r="G92" s="12">
        <v>296962.43</v>
      </c>
      <c r="H92" s="12"/>
      <c r="I92" s="12">
        <f t="shared" si="8"/>
        <v>296962.43</v>
      </c>
    </row>
    <row r="93" spans="1:10" ht="13.15" customHeight="1" x14ac:dyDescent="0.25">
      <c r="A93" s="97"/>
      <c r="B93" s="93"/>
      <c r="C93" s="97"/>
      <c r="D93" s="93"/>
      <c r="E93" s="56">
        <v>2016</v>
      </c>
      <c r="F93" s="97"/>
      <c r="G93" s="12"/>
      <c r="H93" s="12">
        <v>250248.4</v>
      </c>
      <c r="I93" s="12">
        <f t="shared" ref="I93:I99" si="14">+I92-H93</f>
        <v>46714.03</v>
      </c>
    </row>
    <row r="94" spans="1:10" s="19" customFormat="1" ht="13.15" customHeight="1" x14ac:dyDescent="0.25">
      <c r="A94" s="97"/>
      <c r="B94" s="93"/>
      <c r="C94" s="97"/>
      <c r="D94" s="93"/>
      <c r="E94" s="56">
        <v>2019</v>
      </c>
      <c r="F94" s="97"/>
      <c r="G94" s="12"/>
      <c r="H94" s="12">
        <v>39060</v>
      </c>
      <c r="I94" s="12">
        <f t="shared" si="14"/>
        <v>7654.0299999999988</v>
      </c>
    </row>
    <row r="95" spans="1:10" s="19" customFormat="1" ht="13.15" customHeight="1" x14ac:dyDescent="0.25">
      <c r="A95" s="96"/>
      <c r="B95" s="94"/>
      <c r="C95" s="96"/>
      <c r="D95" s="94"/>
      <c r="E95" s="56">
        <v>2020</v>
      </c>
      <c r="F95" s="96"/>
      <c r="G95" s="12"/>
      <c r="H95" s="12">
        <v>7654.03</v>
      </c>
      <c r="I95" s="12">
        <f t="shared" si="14"/>
        <v>0</v>
      </c>
    </row>
    <row r="96" spans="1:10" ht="13.15" customHeight="1" x14ac:dyDescent="0.25">
      <c r="A96" s="112">
        <v>42</v>
      </c>
      <c r="B96" s="113" t="s">
        <v>4</v>
      </c>
      <c r="C96" s="112" t="s">
        <v>3</v>
      </c>
      <c r="D96" s="113" t="s">
        <v>8</v>
      </c>
      <c r="E96" s="56">
        <v>2014</v>
      </c>
      <c r="F96" s="95">
        <v>2014</v>
      </c>
      <c r="G96" s="12">
        <v>120000</v>
      </c>
      <c r="H96" s="12"/>
      <c r="I96" s="12">
        <f t="shared" si="8"/>
        <v>120000</v>
      </c>
      <c r="J96" s="22"/>
    </row>
    <row r="97" spans="1:9" ht="13.15" customHeight="1" x14ac:dyDescent="0.25">
      <c r="A97" s="112"/>
      <c r="B97" s="113"/>
      <c r="C97" s="112"/>
      <c r="D97" s="113"/>
      <c r="E97" s="56">
        <v>2015</v>
      </c>
      <c r="F97" s="96"/>
      <c r="G97" s="12"/>
      <c r="H97" s="12">
        <v>120000</v>
      </c>
      <c r="I97" s="12">
        <f t="shared" si="14"/>
        <v>0</v>
      </c>
    </row>
    <row r="98" spans="1:9" ht="13.15" customHeight="1" x14ac:dyDescent="0.25">
      <c r="A98" s="112">
        <v>43</v>
      </c>
      <c r="B98" s="113" t="s">
        <v>4</v>
      </c>
      <c r="C98" s="112" t="s">
        <v>3</v>
      </c>
      <c r="D98" s="113" t="s">
        <v>7</v>
      </c>
      <c r="E98" s="56">
        <v>2014</v>
      </c>
      <c r="F98" s="95">
        <v>2014</v>
      </c>
      <c r="G98" s="12">
        <v>50640</v>
      </c>
      <c r="H98" s="12"/>
      <c r="I98" s="12">
        <f t="shared" si="8"/>
        <v>50640</v>
      </c>
    </row>
    <row r="99" spans="1:9" ht="13.15" customHeight="1" x14ac:dyDescent="0.25">
      <c r="A99" s="112"/>
      <c r="B99" s="113"/>
      <c r="C99" s="112"/>
      <c r="D99" s="113"/>
      <c r="E99" s="56">
        <v>2015</v>
      </c>
      <c r="F99" s="96"/>
      <c r="G99" s="12"/>
      <c r="H99" s="12">
        <v>50640</v>
      </c>
      <c r="I99" s="12">
        <f t="shared" si="14"/>
        <v>0</v>
      </c>
    </row>
    <row r="100" spans="1:9" ht="26.45" customHeight="1" x14ac:dyDescent="0.25">
      <c r="A100" s="47">
        <v>44</v>
      </c>
      <c r="B100" s="90" t="s">
        <v>4</v>
      </c>
      <c r="C100" s="66" t="s">
        <v>3</v>
      </c>
      <c r="D100" s="90" t="s">
        <v>6</v>
      </c>
      <c r="E100" s="56">
        <v>2014</v>
      </c>
      <c r="F100" s="74">
        <v>2014</v>
      </c>
      <c r="G100" s="23" t="s">
        <v>164</v>
      </c>
      <c r="H100" s="12"/>
      <c r="I100" s="12">
        <v>0</v>
      </c>
    </row>
    <row r="101" spans="1:9" ht="13.15" customHeight="1" x14ac:dyDescent="0.25">
      <c r="A101" s="112">
        <v>45</v>
      </c>
      <c r="B101" s="113" t="s">
        <v>4</v>
      </c>
      <c r="C101" s="112" t="s">
        <v>3</v>
      </c>
      <c r="D101" s="113" t="s">
        <v>5</v>
      </c>
      <c r="E101" s="56">
        <v>2014</v>
      </c>
      <c r="F101" s="95">
        <v>2014</v>
      </c>
      <c r="G101" s="12">
        <v>161841.35999999999</v>
      </c>
      <c r="H101" s="12"/>
      <c r="I101" s="12">
        <f t="shared" si="8"/>
        <v>161841.35999999999</v>
      </c>
    </row>
    <row r="102" spans="1:9" ht="13.15" customHeight="1" x14ac:dyDescent="0.25">
      <c r="A102" s="112"/>
      <c r="B102" s="113"/>
      <c r="C102" s="112"/>
      <c r="D102" s="113"/>
      <c r="E102" s="56">
        <v>2015</v>
      </c>
      <c r="F102" s="96"/>
      <c r="G102" s="12"/>
      <c r="H102" s="12">
        <v>161841.35999999999</v>
      </c>
      <c r="I102" s="12">
        <f t="shared" ref="I102" si="15">+I101-H102</f>
        <v>0</v>
      </c>
    </row>
    <row r="103" spans="1:9" ht="13.15" customHeight="1" x14ac:dyDescent="0.25">
      <c r="A103" s="112">
        <v>46</v>
      </c>
      <c r="B103" s="113" t="s">
        <v>4</v>
      </c>
      <c r="C103" s="112" t="s">
        <v>3</v>
      </c>
      <c r="D103" s="113" t="s">
        <v>2</v>
      </c>
      <c r="E103" s="56">
        <v>2014</v>
      </c>
      <c r="F103" s="95">
        <v>2014</v>
      </c>
      <c r="G103" s="12">
        <v>1791336.3900000001</v>
      </c>
      <c r="H103" s="12"/>
      <c r="I103" s="12">
        <f t="shared" si="8"/>
        <v>1791336.3900000001</v>
      </c>
    </row>
    <row r="104" spans="1:9" ht="13.15" customHeight="1" x14ac:dyDescent="0.25">
      <c r="A104" s="112"/>
      <c r="B104" s="113"/>
      <c r="C104" s="112"/>
      <c r="D104" s="113"/>
      <c r="E104" s="56">
        <v>2015</v>
      </c>
      <c r="F104" s="97"/>
      <c r="G104" s="12"/>
      <c r="H104" s="12">
        <v>1170709.23</v>
      </c>
      <c r="I104" s="12">
        <f t="shared" ref="I104:I109" si="16">+I103-H104</f>
        <v>620627.16000000015</v>
      </c>
    </row>
    <row r="105" spans="1:9" ht="13.15" customHeight="1" x14ac:dyDescent="0.25">
      <c r="A105" s="112"/>
      <c r="B105" s="113"/>
      <c r="C105" s="112"/>
      <c r="D105" s="113"/>
      <c r="E105" s="56">
        <v>2016</v>
      </c>
      <c r="F105" s="96"/>
      <c r="G105" s="12"/>
      <c r="H105" s="12">
        <v>620627.16</v>
      </c>
      <c r="I105" s="12">
        <f t="shared" si="16"/>
        <v>0</v>
      </c>
    </row>
    <row r="106" spans="1:9" ht="13.15" customHeight="1" x14ac:dyDescent="0.25">
      <c r="A106" s="112">
        <v>47</v>
      </c>
      <c r="B106" s="113" t="s">
        <v>23</v>
      </c>
      <c r="C106" s="112" t="s">
        <v>3</v>
      </c>
      <c r="D106" s="113" t="s">
        <v>72</v>
      </c>
      <c r="E106" s="56">
        <v>2015</v>
      </c>
      <c r="F106" s="95">
        <v>2015</v>
      </c>
      <c r="G106" s="12">
        <v>219000</v>
      </c>
      <c r="H106" s="12"/>
      <c r="I106" s="12">
        <f t="shared" si="8"/>
        <v>219000</v>
      </c>
    </row>
    <row r="107" spans="1:9" ht="13.15" customHeight="1" x14ac:dyDescent="0.25">
      <c r="A107" s="112"/>
      <c r="B107" s="113"/>
      <c r="C107" s="112"/>
      <c r="D107" s="113"/>
      <c r="E107" s="56">
        <v>2017</v>
      </c>
      <c r="F107" s="96"/>
      <c r="G107" s="12"/>
      <c r="H107" s="12">
        <v>219000</v>
      </c>
      <c r="I107" s="12">
        <f t="shared" si="16"/>
        <v>0</v>
      </c>
    </row>
    <row r="108" spans="1:9" ht="13.15" customHeight="1" x14ac:dyDescent="0.25">
      <c r="A108" s="112">
        <v>48</v>
      </c>
      <c r="B108" s="113" t="s">
        <v>23</v>
      </c>
      <c r="C108" s="112" t="s">
        <v>3</v>
      </c>
      <c r="D108" s="113" t="s">
        <v>73</v>
      </c>
      <c r="E108" s="56">
        <v>2015</v>
      </c>
      <c r="F108" s="95">
        <v>2015</v>
      </c>
      <c r="G108" s="12">
        <v>242880</v>
      </c>
      <c r="H108" s="12"/>
      <c r="I108" s="12">
        <f t="shared" si="8"/>
        <v>242880</v>
      </c>
    </row>
    <row r="109" spans="1:9" ht="13.15" customHeight="1" x14ac:dyDescent="0.25">
      <c r="A109" s="112"/>
      <c r="B109" s="113"/>
      <c r="C109" s="112"/>
      <c r="D109" s="113"/>
      <c r="E109" s="56">
        <v>2017</v>
      </c>
      <c r="F109" s="96"/>
      <c r="G109" s="12"/>
      <c r="H109" s="12">
        <v>242880</v>
      </c>
      <c r="I109" s="12">
        <f t="shared" si="16"/>
        <v>0</v>
      </c>
    </row>
    <row r="110" spans="1:9" ht="39.6" customHeight="1" x14ac:dyDescent="0.25">
      <c r="A110" s="56">
        <v>49</v>
      </c>
      <c r="B110" s="90" t="s">
        <v>23</v>
      </c>
      <c r="C110" s="66" t="s">
        <v>3</v>
      </c>
      <c r="D110" s="90" t="s">
        <v>74</v>
      </c>
      <c r="E110" s="56">
        <v>2015</v>
      </c>
      <c r="F110" s="74">
        <v>2015</v>
      </c>
      <c r="G110" s="12">
        <v>270000</v>
      </c>
      <c r="H110" s="12">
        <v>270000</v>
      </c>
      <c r="I110" s="12">
        <f t="shared" si="8"/>
        <v>0</v>
      </c>
    </row>
    <row r="111" spans="1:9" ht="13.15" customHeight="1" x14ac:dyDescent="0.25">
      <c r="A111" s="112">
        <v>50</v>
      </c>
      <c r="B111" s="113" t="s">
        <v>23</v>
      </c>
      <c r="C111" s="112" t="s">
        <v>3</v>
      </c>
      <c r="D111" s="113" t="s">
        <v>75</v>
      </c>
      <c r="E111" s="56">
        <v>2015</v>
      </c>
      <c r="F111" s="95">
        <v>2015</v>
      </c>
      <c r="G111" s="12">
        <v>202658.75</v>
      </c>
      <c r="H111" s="12"/>
      <c r="I111" s="12">
        <f t="shared" si="8"/>
        <v>202658.75</v>
      </c>
    </row>
    <row r="112" spans="1:9" ht="13.15" customHeight="1" x14ac:dyDescent="0.25">
      <c r="A112" s="112"/>
      <c r="B112" s="113"/>
      <c r="C112" s="112"/>
      <c r="D112" s="113"/>
      <c r="E112" s="56">
        <v>2017</v>
      </c>
      <c r="F112" s="96"/>
      <c r="G112" s="12"/>
      <c r="H112" s="12">
        <v>202658.75</v>
      </c>
      <c r="I112" s="12">
        <f t="shared" ref="I112" si="17">+I111-H112</f>
        <v>0</v>
      </c>
    </row>
    <row r="113" spans="1:12" ht="13.15" customHeight="1" x14ac:dyDescent="0.25">
      <c r="A113" s="112">
        <v>51</v>
      </c>
      <c r="B113" s="92" t="s">
        <v>23</v>
      </c>
      <c r="C113" s="95" t="s">
        <v>3</v>
      </c>
      <c r="D113" s="92" t="s">
        <v>76</v>
      </c>
      <c r="E113" s="56">
        <v>2015</v>
      </c>
      <c r="F113" s="95">
        <v>2015</v>
      </c>
      <c r="G113" s="12">
        <v>139511.29999999999</v>
      </c>
      <c r="H113" s="12"/>
      <c r="I113" s="12">
        <f t="shared" si="8"/>
        <v>139511.29999999999</v>
      </c>
    </row>
    <row r="114" spans="1:12" ht="13.15" customHeight="1" x14ac:dyDescent="0.25">
      <c r="A114" s="112"/>
      <c r="B114" s="94"/>
      <c r="C114" s="96"/>
      <c r="D114" s="94"/>
      <c r="E114" s="56">
        <v>2018</v>
      </c>
      <c r="F114" s="96"/>
      <c r="G114" s="12"/>
      <c r="H114" s="12">
        <v>139511.29999999999</v>
      </c>
      <c r="I114" s="12">
        <f>+I113-H114</f>
        <v>0</v>
      </c>
    </row>
    <row r="115" spans="1:12" ht="39.6" customHeight="1" x14ac:dyDescent="0.25">
      <c r="A115" s="56">
        <v>52</v>
      </c>
      <c r="B115" s="90" t="s">
        <v>83</v>
      </c>
      <c r="C115" s="66" t="s">
        <v>63</v>
      </c>
      <c r="D115" s="90" t="s">
        <v>77</v>
      </c>
      <c r="E115" s="56">
        <v>2015</v>
      </c>
      <c r="F115" s="74">
        <v>2015</v>
      </c>
      <c r="G115" s="12">
        <v>106875</v>
      </c>
      <c r="H115" s="12">
        <v>106875</v>
      </c>
      <c r="I115" s="12">
        <f t="shared" si="8"/>
        <v>0</v>
      </c>
    </row>
    <row r="116" spans="1:12" ht="39.6" customHeight="1" x14ac:dyDescent="0.25">
      <c r="A116" s="56">
        <v>53</v>
      </c>
      <c r="B116" s="90" t="s">
        <v>83</v>
      </c>
      <c r="C116" s="66" t="s">
        <v>63</v>
      </c>
      <c r="D116" s="90" t="s">
        <v>78</v>
      </c>
      <c r="E116" s="56">
        <v>2015</v>
      </c>
      <c r="F116" s="74">
        <v>2015</v>
      </c>
      <c r="G116" s="12">
        <v>103550</v>
      </c>
      <c r="H116" s="12">
        <v>103550</v>
      </c>
      <c r="I116" s="12">
        <f t="shared" si="8"/>
        <v>0</v>
      </c>
    </row>
    <row r="117" spans="1:12" ht="13.15" customHeight="1" x14ac:dyDescent="0.25">
      <c r="A117" s="95">
        <v>54</v>
      </c>
      <c r="B117" s="113" t="s">
        <v>83</v>
      </c>
      <c r="C117" s="112" t="s">
        <v>63</v>
      </c>
      <c r="D117" s="113" t="s">
        <v>79</v>
      </c>
      <c r="E117" s="56">
        <v>2015</v>
      </c>
      <c r="F117" s="95">
        <v>2015</v>
      </c>
      <c r="G117" s="12">
        <v>3197298.76</v>
      </c>
      <c r="H117" s="12"/>
      <c r="I117" s="12">
        <f t="shared" si="8"/>
        <v>3197298.76</v>
      </c>
    </row>
    <row r="118" spans="1:12" ht="13.15" customHeight="1" x14ac:dyDescent="0.25">
      <c r="A118" s="97"/>
      <c r="B118" s="113"/>
      <c r="C118" s="112"/>
      <c r="D118" s="113"/>
      <c r="E118" s="56">
        <v>2016</v>
      </c>
      <c r="F118" s="97"/>
      <c r="G118" s="12"/>
      <c r="H118" s="12">
        <v>2100015.0099999998</v>
      </c>
      <c r="I118" s="12">
        <f>+I117-H118</f>
        <v>1097283.75</v>
      </c>
    </row>
    <row r="119" spans="1:12" s="19" customFormat="1" ht="13.15" customHeight="1" x14ac:dyDescent="0.25">
      <c r="A119" s="97"/>
      <c r="B119" s="113"/>
      <c r="C119" s="112"/>
      <c r="D119" s="113"/>
      <c r="E119" s="56">
        <v>2018</v>
      </c>
      <c r="F119" s="97"/>
      <c r="G119" s="12">
        <v>1243981.53</v>
      </c>
      <c r="H119" s="12">
        <v>1956818.29</v>
      </c>
      <c r="I119" s="12">
        <f>+G119+I118-H119</f>
        <v>384446.99000000022</v>
      </c>
    </row>
    <row r="120" spans="1:12" ht="22.5" customHeight="1" x14ac:dyDescent="0.25">
      <c r="A120" s="96"/>
      <c r="B120" s="113"/>
      <c r="C120" s="112"/>
      <c r="D120" s="113"/>
      <c r="E120" s="56">
        <v>2019</v>
      </c>
      <c r="F120" s="96"/>
      <c r="G120" s="65"/>
      <c r="H120" s="12">
        <v>384446.99</v>
      </c>
      <c r="I120" s="12">
        <f>+G120+I119-H120</f>
        <v>0</v>
      </c>
      <c r="K120" s="22"/>
    </row>
    <row r="121" spans="1:12" ht="20.25" customHeight="1" x14ac:dyDescent="0.25">
      <c r="A121" s="95">
        <v>55</v>
      </c>
      <c r="B121" s="92" t="s">
        <v>24</v>
      </c>
      <c r="C121" s="95" t="s">
        <v>82</v>
      </c>
      <c r="D121" s="92" t="s">
        <v>80</v>
      </c>
      <c r="E121" s="56">
        <v>2015</v>
      </c>
      <c r="F121" s="95">
        <v>2015</v>
      </c>
      <c r="G121" s="12">
        <v>379905</v>
      </c>
      <c r="H121" s="12"/>
      <c r="I121" s="12">
        <f t="shared" si="8"/>
        <v>379905</v>
      </c>
    </row>
    <row r="122" spans="1:12" ht="31.5" customHeight="1" x14ac:dyDescent="0.25">
      <c r="A122" s="97"/>
      <c r="B122" s="93"/>
      <c r="C122" s="97"/>
      <c r="D122" s="93"/>
      <c r="E122" s="56">
        <v>2017</v>
      </c>
      <c r="F122" s="97"/>
      <c r="G122" s="12"/>
      <c r="H122" s="12">
        <v>190950</v>
      </c>
      <c r="I122" s="12">
        <f>+I121-H122</f>
        <v>188955</v>
      </c>
    </row>
    <row r="123" spans="1:12" s="19" customFormat="1" ht="12.75" customHeight="1" x14ac:dyDescent="0.25">
      <c r="A123" s="96"/>
      <c r="B123" s="94"/>
      <c r="C123" s="96"/>
      <c r="D123" s="94"/>
      <c r="E123" s="56">
        <v>2020</v>
      </c>
      <c r="F123" s="96"/>
      <c r="G123" s="12"/>
      <c r="H123" s="12">
        <v>188955</v>
      </c>
      <c r="I123" s="12">
        <f>+I122-H123</f>
        <v>0</v>
      </c>
      <c r="L123" s="22"/>
    </row>
    <row r="124" spans="1:12" ht="13.15" customHeight="1" x14ac:dyDescent="0.25">
      <c r="A124" s="112">
        <v>56</v>
      </c>
      <c r="B124" s="113" t="s">
        <v>135</v>
      </c>
      <c r="C124" s="112" t="s">
        <v>31</v>
      </c>
      <c r="D124" s="113" t="s">
        <v>81</v>
      </c>
      <c r="E124" s="56">
        <v>2015</v>
      </c>
      <c r="F124" s="95">
        <v>2015</v>
      </c>
      <c r="G124" s="12">
        <v>47975</v>
      </c>
      <c r="H124" s="12"/>
      <c r="I124" s="12">
        <f t="shared" si="8"/>
        <v>47975</v>
      </c>
    </row>
    <row r="125" spans="1:12" ht="13.15" customHeight="1" x14ac:dyDescent="0.25">
      <c r="A125" s="112"/>
      <c r="B125" s="113"/>
      <c r="C125" s="112"/>
      <c r="D125" s="113"/>
      <c r="E125" s="56">
        <v>2017</v>
      </c>
      <c r="F125" s="96"/>
      <c r="G125" s="12"/>
      <c r="H125" s="12">
        <v>47975</v>
      </c>
      <c r="I125" s="12">
        <f>+I124-H125</f>
        <v>0</v>
      </c>
    </row>
    <row r="126" spans="1:12" ht="13.15" customHeight="1" x14ac:dyDescent="0.25">
      <c r="A126" s="139">
        <v>57</v>
      </c>
      <c r="B126" s="113" t="s">
        <v>83</v>
      </c>
      <c r="C126" s="112" t="s">
        <v>63</v>
      </c>
      <c r="D126" s="113" t="s">
        <v>97</v>
      </c>
      <c r="E126" s="56">
        <v>2015</v>
      </c>
      <c r="F126" s="95">
        <v>2015</v>
      </c>
      <c r="G126" s="12">
        <v>1311318.953</v>
      </c>
      <c r="H126" s="12"/>
      <c r="I126" s="12">
        <f t="shared" si="8"/>
        <v>1311318.953</v>
      </c>
    </row>
    <row r="127" spans="1:12" ht="13.15" customHeight="1" x14ac:dyDescent="0.25">
      <c r="A127" s="140"/>
      <c r="B127" s="113"/>
      <c r="C127" s="112"/>
      <c r="D127" s="113"/>
      <c r="E127" s="56">
        <v>2016</v>
      </c>
      <c r="F127" s="97"/>
      <c r="G127" s="12"/>
      <c r="H127" s="12">
        <v>166057.21</v>
      </c>
      <c r="I127" s="12">
        <f>+I126-H127</f>
        <v>1145261.743</v>
      </c>
    </row>
    <row r="128" spans="1:12" ht="13.15" customHeight="1" x14ac:dyDescent="0.25">
      <c r="A128" s="140"/>
      <c r="B128" s="113"/>
      <c r="C128" s="112"/>
      <c r="D128" s="113"/>
      <c r="E128" s="56">
        <v>2017</v>
      </c>
      <c r="F128" s="97"/>
      <c r="G128" s="12"/>
      <c r="H128" s="12">
        <v>482946.67</v>
      </c>
      <c r="I128" s="12">
        <f t="shared" ref="I128:I129" si="18">+I127-H128</f>
        <v>662315.07300000009</v>
      </c>
    </row>
    <row r="129" spans="1:13" s="19" customFormat="1" ht="13.15" customHeight="1" x14ac:dyDescent="0.25">
      <c r="A129" s="140"/>
      <c r="B129" s="113"/>
      <c r="C129" s="112"/>
      <c r="D129" s="113"/>
      <c r="E129" s="56">
        <v>2018</v>
      </c>
      <c r="F129" s="97"/>
      <c r="G129" s="12"/>
      <c r="H129" s="12">
        <f>+'[1]Devam Eden Projeler (kurumlar)'!$S$13</f>
        <v>340281.58</v>
      </c>
      <c r="I129" s="12">
        <f t="shared" si="18"/>
        <v>322033.49300000007</v>
      </c>
    </row>
    <row r="130" spans="1:13" ht="13.15" customHeight="1" x14ac:dyDescent="0.25">
      <c r="A130" s="141"/>
      <c r="B130" s="113"/>
      <c r="C130" s="112"/>
      <c r="D130" s="113"/>
      <c r="E130" s="56">
        <v>2019</v>
      </c>
      <c r="F130" s="96"/>
      <c r="G130" s="12"/>
      <c r="H130" s="12">
        <v>322033.49</v>
      </c>
      <c r="I130" s="12">
        <f>+I129-H130</f>
        <v>3.000000084284693E-3</v>
      </c>
    </row>
    <row r="131" spans="1:13" ht="13.15" customHeight="1" x14ac:dyDescent="0.25">
      <c r="A131" s="139">
        <v>58</v>
      </c>
      <c r="B131" s="113" t="s">
        <v>83</v>
      </c>
      <c r="C131" s="112" t="s">
        <v>63</v>
      </c>
      <c r="D131" s="113" t="s">
        <v>98</v>
      </c>
      <c r="E131" s="56">
        <v>2015</v>
      </c>
      <c r="F131" s="95">
        <v>2015</v>
      </c>
      <c r="G131" s="12">
        <v>1740106.3265</v>
      </c>
      <c r="H131" s="12"/>
      <c r="I131" s="12">
        <f>+G131-H131</f>
        <v>1740106.3265</v>
      </c>
    </row>
    <row r="132" spans="1:13" ht="13.15" customHeight="1" x14ac:dyDescent="0.25">
      <c r="A132" s="140"/>
      <c r="B132" s="113"/>
      <c r="C132" s="112"/>
      <c r="D132" s="113"/>
      <c r="E132" s="56">
        <v>2016</v>
      </c>
      <c r="F132" s="97"/>
      <c r="G132" s="12"/>
      <c r="H132" s="12">
        <v>337381.29</v>
      </c>
      <c r="I132" s="12">
        <f>+I131-H132</f>
        <v>1402725.0364999999</v>
      </c>
    </row>
    <row r="133" spans="1:13" ht="13.15" customHeight="1" x14ac:dyDescent="0.25">
      <c r="A133" s="140"/>
      <c r="B133" s="113"/>
      <c r="C133" s="112"/>
      <c r="D133" s="113"/>
      <c r="E133" s="56">
        <v>2017</v>
      </c>
      <c r="F133" s="97"/>
      <c r="G133" s="12"/>
      <c r="H133" s="12">
        <v>6773.18</v>
      </c>
      <c r="I133" s="12">
        <f t="shared" ref="I133:I135" si="19">+I132-H133</f>
        <v>1395951.8565</v>
      </c>
    </row>
    <row r="134" spans="1:13" s="19" customFormat="1" ht="13.15" customHeight="1" x14ac:dyDescent="0.25">
      <c r="A134" s="140"/>
      <c r="B134" s="113"/>
      <c r="C134" s="112"/>
      <c r="D134" s="113"/>
      <c r="E134" s="56">
        <v>2018</v>
      </c>
      <c r="F134" s="97"/>
      <c r="G134" s="12"/>
      <c r="H134" s="12">
        <f>+'[1]Devam Eden Projeler (kurumlar)'!$S$14</f>
        <v>839923.76</v>
      </c>
      <c r="I134" s="12">
        <f t="shared" si="19"/>
        <v>556028.09649999999</v>
      </c>
    </row>
    <row r="135" spans="1:13" ht="13.15" customHeight="1" x14ac:dyDescent="0.25">
      <c r="A135" s="141"/>
      <c r="B135" s="113"/>
      <c r="C135" s="112"/>
      <c r="D135" s="113"/>
      <c r="E135" s="56">
        <v>2019</v>
      </c>
      <c r="F135" s="96"/>
      <c r="G135" s="12"/>
      <c r="H135" s="12">
        <v>556028.1</v>
      </c>
      <c r="I135" s="12">
        <f t="shared" si="19"/>
        <v>-3.4999999916180968E-3</v>
      </c>
    </row>
    <row r="136" spans="1:13" ht="13.15" customHeight="1" x14ac:dyDescent="0.25">
      <c r="A136" s="100">
        <v>59</v>
      </c>
      <c r="B136" s="92" t="s">
        <v>23</v>
      </c>
      <c r="C136" s="95" t="s">
        <v>3</v>
      </c>
      <c r="D136" s="92" t="s">
        <v>99</v>
      </c>
      <c r="E136" s="56">
        <v>2015</v>
      </c>
      <c r="F136" s="95">
        <v>2015</v>
      </c>
      <c r="G136" s="86">
        <v>6565958.3499999996</v>
      </c>
      <c r="H136" s="12"/>
      <c r="I136" s="12">
        <f t="shared" si="8"/>
        <v>6565958.3499999996</v>
      </c>
    </row>
    <row r="137" spans="1:13" ht="13.15" customHeight="1" x14ac:dyDescent="0.25">
      <c r="A137" s="110"/>
      <c r="B137" s="93"/>
      <c r="C137" s="97"/>
      <c r="D137" s="93"/>
      <c r="E137" s="56">
        <v>2018</v>
      </c>
      <c r="F137" s="97"/>
      <c r="G137" s="12"/>
      <c r="H137" s="12">
        <v>387495.28</v>
      </c>
      <c r="I137" s="12">
        <f>+I136-H137</f>
        <v>6178463.0699999994</v>
      </c>
    </row>
    <row r="138" spans="1:13" s="19" customFormat="1" ht="13.15" customHeight="1" x14ac:dyDescent="0.25">
      <c r="A138" s="110"/>
      <c r="B138" s="93"/>
      <c r="C138" s="97"/>
      <c r="D138" s="93"/>
      <c r="E138" s="56">
        <v>2019</v>
      </c>
      <c r="F138" s="97"/>
      <c r="G138" s="12"/>
      <c r="H138" s="12">
        <v>196870.47</v>
      </c>
      <c r="I138" s="12">
        <f>+I137-H138</f>
        <v>5981592.5999999996</v>
      </c>
    </row>
    <row r="139" spans="1:13" s="19" customFormat="1" ht="13.15" customHeight="1" x14ac:dyDescent="0.25">
      <c r="A139" s="110"/>
      <c r="B139" s="93"/>
      <c r="C139" s="97"/>
      <c r="D139" s="93"/>
      <c r="E139" s="56">
        <v>2020</v>
      </c>
      <c r="F139" s="97"/>
      <c r="G139" s="12"/>
      <c r="H139" s="12">
        <v>745896.22</v>
      </c>
      <c r="I139" s="12">
        <f>+I138-H139</f>
        <v>5235696.38</v>
      </c>
      <c r="M139" s="22"/>
    </row>
    <row r="140" spans="1:13" s="19" customFormat="1" ht="13.15" customHeight="1" x14ac:dyDescent="0.25">
      <c r="A140" s="110"/>
      <c r="B140" s="93"/>
      <c r="C140" s="97"/>
      <c r="D140" s="93"/>
      <c r="E140" s="63">
        <v>2021</v>
      </c>
      <c r="F140" s="97"/>
      <c r="G140" s="12"/>
      <c r="H140" s="12">
        <v>2142986.08</v>
      </c>
      <c r="I140" s="12">
        <f>+I139-H140</f>
        <v>3092710.3</v>
      </c>
      <c r="M140" s="22"/>
    </row>
    <row r="141" spans="1:13" s="19" customFormat="1" ht="13.15" customHeight="1" x14ac:dyDescent="0.25">
      <c r="A141" s="101"/>
      <c r="B141" s="94"/>
      <c r="C141" s="96"/>
      <c r="D141" s="94"/>
      <c r="E141" s="84">
        <v>2022</v>
      </c>
      <c r="F141" s="96"/>
      <c r="G141" s="12"/>
      <c r="H141" s="87">
        <v>139288.63</v>
      </c>
      <c r="I141" s="21">
        <f>+I140-H141</f>
        <v>2953421.67</v>
      </c>
      <c r="M141" s="22"/>
    </row>
    <row r="142" spans="1:13" ht="66" customHeight="1" x14ac:dyDescent="0.25">
      <c r="A142" s="57">
        <v>60</v>
      </c>
      <c r="B142" s="90" t="s">
        <v>83</v>
      </c>
      <c r="C142" s="66" t="s">
        <v>63</v>
      </c>
      <c r="D142" s="90" t="s">
        <v>100</v>
      </c>
      <c r="E142" s="56">
        <v>2016</v>
      </c>
      <c r="F142" s="74">
        <v>2016</v>
      </c>
      <c r="G142" s="12">
        <v>443507.5</v>
      </c>
      <c r="H142" s="12"/>
      <c r="I142" s="21">
        <f t="shared" si="8"/>
        <v>443507.5</v>
      </c>
    </row>
    <row r="143" spans="1:13" ht="13.15" customHeight="1" x14ac:dyDescent="0.25">
      <c r="A143" s="95">
        <v>61</v>
      </c>
      <c r="B143" s="92" t="s">
        <v>101</v>
      </c>
      <c r="C143" s="95" t="s">
        <v>3</v>
      </c>
      <c r="D143" s="92" t="s">
        <v>102</v>
      </c>
      <c r="E143" s="56">
        <v>2016</v>
      </c>
      <c r="F143" s="95">
        <v>2016</v>
      </c>
      <c r="G143" s="12">
        <v>4588775.42</v>
      </c>
      <c r="H143" s="12"/>
      <c r="I143" s="12">
        <f t="shared" si="8"/>
        <v>4588775.42</v>
      </c>
    </row>
    <row r="144" spans="1:13" ht="13.15" customHeight="1" x14ac:dyDescent="0.25">
      <c r="A144" s="97"/>
      <c r="B144" s="93"/>
      <c r="C144" s="97"/>
      <c r="D144" s="93"/>
      <c r="E144" s="56">
        <v>2017</v>
      </c>
      <c r="F144" s="97"/>
      <c r="G144" s="12"/>
      <c r="H144" s="12">
        <v>809035.99</v>
      </c>
      <c r="I144" s="12">
        <f>+I143-H144</f>
        <v>3779739.4299999997</v>
      </c>
      <c r="K144" s="22"/>
    </row>
    <row r="145" spans="1:15" s="19" customFormat="1" ht="13.15" customHeight="1" x14ac:dyDescent="0.25">
      <c r="A145" s="97"/>
      <c r="B145" s="93"/>
      <c r="C145" s="97"/>
      <c r="D145" s="93"/>
      <c r="E145" s="56">
        <v>2018</v>
      </c>
      <c r="F145" s="97"/>
      <c r="G145" s="12">
        <f>824326.78-669465.16</f>
        <v>154861.62</v>
      </c>
      <c r="H145" s="12">
        <v>2163708.67</v>
      </c>
      <c r="I145" s="12">
        <f>+I144+G145-H145</f>
        <v>1770892.38</v>
      </c>
    </row>
    <row r="146" spans="1:15" ht="13.15" customHeight="1" x14ac:dyDescent="0.25">
      <c r="A146" s="97"/>
      <c r="B146" s="93"/>
      <c r="C146" s="97"/>
      <c r="D146" s="93"/>
      <c r="E146" s="56">
        <v>2019</v>
      </c>
      <c r="F146" s="97"/>
      <c r="G146" s="12"/>
      <c r="H146" s="12">
        <v>809192.38</v>
      </c>
      <c r="I146" s="12">
        <f>+I145-H146</f>
        <v>961699.99999999988</v>
      </c>
    </row>
    <row r="147" spans="1:15" s="19" customFormat="1" ht="13.15" customHeight="1" x14ac:dyDescent="0.25">
      <c r="A147" s="96"/>
      <c r="B147" s="94"/>
      <c r="C147" s="96"/>
      <c r="D147" s="94"/>
      <c r="E147" s="56">
        <v>2020</v>
      </c>
      <c r="F147" s="96"/>
      <c r="G147" s="12"/>
      <c r="H147" s="12">
        <v>961700</v>
      </c>
      <c r="I147" s="12">
        <f>+I146-H147</f>
        <v>0</v>
      </c>
      <c r="J147" s="102" t="s">
        <v>199</v>
      </c>
      <c r="K147" s="103"/>
      <c r="L147" s="103"/>
    </row>
    <row r="148" spans="1:15" ht="13.15" customHeight="1" x14ac:dyDescent="0.25">
      <c r="A148" s="95">
        <v>62</v>
      </c>
      <c r="B148" s="92" t="s">
        <v>101</v>
      </c>
      <c r="C148" s="95" t="s">
        <v>3</v>
      </c>
      <c r="D148" s="92" t="s">
        <v>103</v>
      </c>
      <c r="E148" s="56">
        <v>2017</v>
      </c>
      <c r="F148" s="95">
        <v>2017</v>
      </c>
      <c r="G148" s="12">
        <v>3862755.57</v>
      </c>
      <c r="H148" s="12">
        <v>110771.33</v>
      </c>
      <c r="I148" s="12">
        <f t="shared" si="8"/>
        <v>3751984.2399999998</v>
      </c>
      <c r="J148" s="102"/>
      <c r="K148" s="103"/>
      <c r="L148" s="103"/>
      <c r="O148" s="22"/>
    </row>
    <row r="149" spans="1:15" s="19" customFormat="1" ht="13.15" customHeight="1" x14ac:dyDescent="0.25">
      <c r="A149" s="97"/>
      <c r="B149" s="93"/>
      <c r="C149" s="97"/>
      <c r="D149" s="93"/>
      <c r="E149" s="56">
        <v>2018</v>
      </c>
      <c r="F149" s="97"/>
      <c r="G149" s="12"/>
      <c r="H149" s="12">
        <v>616792.94999999995</v>
      </c>
      <c r="I149" s="12">
        <f>+I148-H149</f>
        <v>3135191.29</v>
      </c>
      <c r="J149" s="102"/>
      <c r="K149" s="103"/>
      <c r="L149" s="103"/>
    </row>
    <row r="150" spans="1:15" ht="13.15" customHeight="1" x14ac:dyDescent="0.25">
      <c r="A150" s="97"/>
      <c r="B150" s="93"/>
      <c r="C150" s="97"/>
      <c r="D150" s="93"/>
      <c r="E150" s="56">
        <v>2019</v>
      </c>
      <c r="F150" s="97"/>
      <c r="G150" s="12">
        <f>1215041.9-72381.06</f>
        <v>1142660.8399999999</v>
      </c>
      <c r="H150" s="12">
        <v>2656314.39</v>
      </c>
      <c r="I150" s="12">
        <f>+G150+I149-H150</f>
        <v>1621537.7399999998</v>
      </c>
      <c r="J150" s="102"/>
      <c r="K150" s="103"/>
      <c r="L150" s="103"/>
      <c r="M150" s="22"/>
    </row>
    <row r="151" spans="1:15" s="19" customFormat="1" ht="13.15" customHeight="1" x14ac:dyDescent="0.25">
      <c r="A151" s="96"/>
      <c r="B151" s="94"/>
      <c r="C151" s="96"/>
      <c r="D151" s="94"/>
      <c r="E151" s="56">
        <v>2020</v>
      </c>
      <c r="F151" s="96"/>
      <c r="G151" s="12"/>
      <c r="H151" s="12">
        <f>721043.11+900494.63</f>
        <v>1621537.74</v>
      </c>
      <c r="I151" s="12">
        <f>+G151+I150-H151</f>
        <v>0</v>
      </c>
      <c r="J151" s="102"/>
      <c r="K151" s="103"/>
      <c r="L151" s="103"/>
    </row>
    <row r="152" spans="1:15" ht="26.45" customHeight="1" x14ac:dyDescent="0.25">
      <c r="A152" s="57">
        <v>63</v>
      </c>
      <c r="B152" s="90" t="s">
        <v>4</v>
      </c>
      <c r="C152" s="66" t="s">
        <v>3</v>
      </c>
      <c r="D152" s="90" t="s">
        <v>104</v>
      </c>
      <c r="E152" s="56">
        <v>2017</v>
      </c>
      <c r="F152" s="74">
        <v>2017</v>
      </c>
      <c r="G152" s="12">
        <v>40780.800000000003</v>
      </c>
      <c r="H152" s="12"/>
      <c r="I152" s="21">
        <f t="shared" si="8"/>
        <v>40780.800000000003</v>
      </c>
    </row>
    <row r="153" spans="1:15" ht="26.45" customHeight="1" x14ac:dyDescent="0.25">
      <c r="A153" s="57">
        <v>64</v>
      </c>
      <c r="B153" s="90" t="s">
        <v>4</v>
      </c>
      <c r="C153" s="66" t="s">
        <v>3</v>
      </c>
      <c r="D153" s="90" t="s">
        <v>105</v>
      </c>
      <c r="E153" s="56">
        <v>2017</v>
      </c>
      <c r="F153" s="74">
        <v>2017</v>
      </c>
      <c r="G153" s="12">
        <v>51294.6</v>
      </c>
      <c r="H153" s="12"/>
      <c r="I153" s="21">
        <f t="shared" si="8"/>
        <v>51294.6</v>
      </c>
      <c r="M153" s="22"/>
    </row>
    <row r="154" spans="1:15" ht="27.6" customHeight="1" x14ac:dyDescent="0.25">
      <c r="A154" s="95">
        <v>65</v>
      </c>
      <c r="B154" s="92" t="s">
        <v>4</v>
      </c>
      <c r="C154" s="95" t="s">
        <v>3</v>
      </c>
      <c r="D154" s="92" t="s">
        <v>106</v>
      </c>
      <c r="E154" s="56">
        <v>2017</v>
      </c>
      <c r="F154" s="95">
        <v>2017</v>
      </c>
      <c r="G154" s="12">
        <v>62829</v>
      </c>
      <c r="H154" s="12"/>
      <c r="I154" s="12">
        <f t="shared" si="8"/>
        <v>62829</v>
      </c>
      <c r="L154" s="22"/>
    </row>
    <row r="155" spans="1:15" ht="13.15" customHeight="1" x14ac:dyDescent="0.25">
      <c r="A155" s="96"/>
      <c r="B155" s="94"/>
      <c r="C155" s="96"/>
      <c r="D155" s="94"/>
      <c r="E155" s="56">
        <v>2018</v>
      </c>
      <c r="F155" s="96"/>
      <c r="G155" s="12"/>
      <c r="H155" s="12">
        <v>62829</v>
      </c>
      <c r="I155" s="12">
        <f>+I154-H155</f>
        <v>0</v>
      </c>
      <c r="L155" s="53"/>
    </row>
    <row r="156" spans="1:15" ht="27.6" customHeight="1" x14ac:dyDescent="0.25">
      <c r="A156" s="95">
        <v>66</v>
      </c>
      <c r="B156" s="92" t="s">
        <v>4</v>
      </c>
      <c r="C156" s="95" t="s">
        <v>3</v>
      </c>
      <c r="D156" s="92" t="s">
        <v>107</v>
      </c>
      <c r="E156" s="56">
        <v>2017</v>
      </c>
      <c r="F156" s="95">
        <v>2017</v>
      </c>
      <c r="G156" s="12">
        <v>40880.25</v>
      </c>
      <c r="H156" s="12"/>
      <c r="I156" s="12">
        <f t="shared" si="8"/>
        <v>40880.25</v>
      </c>
    </row>
    <row r="157" spans="1:15" ht="13.15" customHeight="1" x14ac:dyDescent="0.25">
      <c r="A157" s="96"/>
      <c r="B157" s="94"/>
      <c r="C157" s="96"/>
      <c r="D157" s="94"/>
      <c r="E157" s="56">
        <v>2018</v>
      </c>
      <c r="F157" s="96"/>
      <c r="G157" s="12"/>
      <c r="H157" s="12">
        <v>40880.25</v>
      </c>
      <c r="I157" s="12">
        <f>+I156-H157</f>
        <v>0</v>
      </c>
      <c r="K157" s="22"/>
    </row>
    <row r="158" spans="1:15" ht="26.45" customHeight="1" x14ac:dyDescent="0.25">
      <c r="A158" s="56">
        <v>67</v>
      </c>
      <c r="B158" s="90" t="s">
        <v>4</v>
      </c>
      <c r="C158" s="66" t="s">
        <v>3</v>
      </c>
      <c r="D158" s="90" t="s">
        <v>108</v>
      </c>
      <c r="E158" s="56">
        <v>2017</v>
      </c>
      <c r="F158" s="74">
        <v>2017</v>
      </c>
      <c r="G158" s="12">
        <v>57600</v>
      </c>
      <c r="H158" s="12">
        <v>57600</v>
      </c>
      <c r="I158" s="12">
        <f t="shared" si="8"/>
        <v>0</v>
      </c>
    </row>
    <row r="159" spans="1:15" ht="12.75" customHeight="1" x14ac:dyDescent="0.25">
      <c r="A159" s="95">
        <v>68</v>
      </c>
      <c r="B159" s="92" t="s">
        <v>23</v>
      </c>
      <c r="C159" s="95" t="s">
        <v>3</v>
      </c>
      <c r="D159" s="92" t="s">
        <v>109</v>
      </c>
      <c r="E159" s="56">
        <v>2017</v>
      </c>
      <c r="F159" s="95">
        <v>2017</v>
      </c>
      <c r="G159" s="12">
        <v>928736.98</v>
      </c>
      <c r="H159" s="12"/>
      <c r="I159" s="12">
        <f t="shared" ref="I159:I221" si="20">+G159-H159</f>
        <v>928736.98</v>
      </c>
    </row>
    <row r="160" spans="1:15" ht="13.15" customHeight="1" x14ac:dyDescent="0.25">
      <c r="A160" s="97"/>
      <c r="B160" s="93"/>
      <c r="C160" s="97"/>
      <c r="D160" s="93"/>
      <c r="E160" s="56">
        <v>2018</v>
      </c>
      <c r="F160" s="97"/>
      <c r="G160" s="12"/>
      <c r="H160" s="12">
        <v>836200.67</v>
      </c>
      <c r="I160" s="12">
        <f>+I159-H160</f>
        <v>92536.309999999939</v>
      </c>
    </row>
    <row r="161" spans="1:12" s="19" customFormat="1" ht="13.15" customHeight="1" x14ac:dyDescent="0.25">
      <c r="A161" s="96"/>
      <c r="B161" s="94"/>
      <c r="C161" s="96"/>
      <c r="D161" s="94"/>
      <c r="E161" s="56">
        <v>2019</v>
      </c>
      <c r="F161" s="96"/>
      <c r="G161" s="12">
        <v>310469.36</v>
      </c>
      <c r="H161" s="12">
        <v>403005.67</v>
      </c>
      <c r="I161" s="12">
        <f>+I160+G161-H161</f>
        <v>0</v>
      </c>
      <c r="L161" s="22"/>
    </row>
    <row r="162" spans="1:12" ht="12.75" customHeight="1" x14ac:dyDescent="0.25">
      <c r="A162" s="95">
        <v>69</v>
      </c>
      <c r="B162" s="92" t="s">
        <v>23</v>
      </c>
      <c r="C162" s="95" t="s">
        <v>3</v>
      </c>
      <c r="D162" s="92" t="s">
        <v>110</v>
      </c>
      <c r="E162" s="56">
        <v>2017</v>
      </c>
      <c r="F162" s="95">
        <v>2017</v>
      </c>
      <c r="G162" s="12">
        <v>622647.04000000004</v>
      </c>
      <c r="H162" s="12"/>
      <c r="I162" s="12">
        <f t="shared" si="20"/>
        <v>622647.04000000004</v>
      </c>
    </row>
    <row r="163" spans="1:12" ht="13.15" customHeight="1" x14ac:dyDescent="0.25">
      <c r="A163" s="97"/>
      <c r="B163" s="93"/>
      <c r="C163" s="97"/>
      <c r="D163" s="93"/>
      <c r="E163" s="56">
        <v>2018</v>
      </c>
      <c r="F163" s="97"/>
      <c r="G163" s="12"/>
      <c r="H163" s="12">
        <v>464084.43</v>
      </c>
      <c r="I163" s="12">
        <f>+I162-H163</f>
        <v>158562.61000000004</v>
      </c>
      <c r="K163" s="22"/>
    </row>
    <row r="164" spans="1:12" s="19" customFormat="1" ht="13.15" customHeight="1" x14ac:dyDescent="0.25">
      <c r="A164" s="96"/>
      <c r="B164" s="94"/>
      <c r="C164" s="96"/>
      <c r="D164" s="94"/>
      <c r="E164" s="56">
        <v>2019</v>
      </c>
      <c r="F164" s="96"/>
      <c r="G164" s="12">
        <v>53483.6</v>
      </c>
      <c r="H164" s="12">
        <v>212046.21</v>
      </c>
      <c r="I164" s="12">
        <f>+I163+G164-H164</f>
        <v>0</v>
      </c>
    </row>
    <row r="165" spans="1:12" ht="26.45" customHeight="1" x14ac:dyDescent="0.25">
      <c r="A165" s="56">
        <v>70</v>
      </c>
      <c r="B165" s="90" t="s">
        <v>113</v>
      </c>
      <c r="C165" s="66" t="s">
        <v>112</v>
      </c>
      <c r="D165" s="90" t="s">
        <v>111</v>
      </c>
      <c r="E165" s="56">
        <v>2017</v>
      </c>
      <c r="F165" s="74">
        <v>2017</v>
      </c>
      <c r="G165" s="12">
        <v>390590.03</v>
      </c>
      <c r="H165" s="12">
        <v>390590.03</v>
      </c>
      <c r="I165" s="12">
        <f t="shared" si="20"/>
        <v>0</v>
      </c>
    </row>
    <row r="166" spans="1:12" ht="16.899999999999999" customHeight="1" x14ac:dyDescent="0.25">
      <c r="A166" s="95">
        <v>71</v>
      </c>
      <c r="B166" s="113" t="s">
        <v>13</v>
      </c>
      <c r="C166" s="112" t="s">
        <v>21</v>
      </c>
      <c r="D166" s="113" t="s">
        <v>114</v>
      </c>
      <c r="E166" s="56">
        <v>2017</v>
      </c>
      <c r="F166" s="95">
        <v>2017</v>
      </c>
      <c r="G166" s="12">
        <v>379079</v>
      </c>
      <c r="H166" s="12"/>
      <c r="I166" s="12">
        <f t="shared" si="20"/>
        <v>379079</v>
      </c>
    </row>
    <row r="167" spans="1:12" ht="22.9" customHeight="1" x14ac:dyDescent="0.25">
      <c r="A167" s="96"/>
      <c r="B167" s="113"/>
      <c r="C167" s="112"/>
      <c r="D167" s="113"/>
      <c r="E167" s="56">
        <v>2018</v>
      </c>
      <c r="F167" s="96"/>
      <c r="G167" s="12"/>
      <c r="H167" s="12">
        <v>288000</v>
      </c>
      <c r="I167" s="12">
        <v>0</v>
      </c>
    </row>
    <row r="168" spans="1:12" ht="13.15" customHeight="1" x14ac:dyDescent="0.25">
      <c r="A168" s="95">
        <v>72</v>
      </c>
      <c r="B168" s="113" t="s">
        <v>101</v>
      </c>
      <c r="C168" s="112" t="s">
        <v>3</v>
      </c>
      <c r="D168" s="113" t="s">
        <v>116</v>
      </c>
      <c r="E168" s="56">
        <v>2017</v>
      </c>
      <c r="F168" s="95">
        <v>2017</v>
      </c>
      <c r="G168" s="12">
        <v>444529.87</v>
      </c>
      <c r="H168" s="12"/>
      <c r="I168" s="12">
        <f>+G168-H168</f>
        <v>444529.87</v>
      </c>
    </row>
    <row r="169" spans="1:12" ht="13.15" customHeight="1" x14ac:dyDescent="0.25">
      <c r="A169" s="96"/>
      <c r="B169" s="113"/>
      <c r="C169" s="112"/>
      <c r="D169" s="113"/>
      <c r="E169" s="56">
        <v>2018</v>
      </c>
      <c r="F169" s="96"/>
      <c r="G169" s="65"/>
      <c r="H169" s="12">
        <f>+'[1]Devam Eden Projeler (kurumlar)'!$S$25</f>
        <v>339942.69</v>
      </c>
      <c r="I169" s="12">
        <v>0</v>
      </c>
    </row>
    <row r="170" spans="1:12" ht="38.25" customHeight="1" x14ac:dyDescent="0.25">
      <c r="A170" s="95">
        <v>73</v>
      </c>
      <c r="B170" s="92" t="s">
        <v>101</v>
      </c>
      <c r="C170" s="95" t="s">
        <v>3</v>
      </c>
      <c r="D170" s="114" t="s">
        <v>117</v>
      </c>
      <c r="E170" s="56">
        <v>2017</v>
      </c>
      <c r="F170" s="95">
        <v>2017</v>
      </c>
      <c r="G170" s="12">
        <v>400120</v>
      </c>
      <c r="H170" s="12"/>
      <c r="I170" s="12">
        <f t="shared" si="20"/>
        <v>400120</v>
      </c>
    </row>
    <row r="171" spans="1:12" s="19" customFormat="1" ht="13.15" customHeight="1" x14ac:dyDescent="0.25">
      <c r="A171" s="97"/>
      <c r="B171" s="93"/>
      <c r="C171" s="97"/>
      <c r="D171" s="115"/>
      <c r="E171" s="56">
        <v>2019</v>
      </c>
      <c r="F171" s="97"/>
      <c r="G171" s="12"/>
      <c r="H171" s="12">
        <v>300000</v>
      </c>
      <c r="I171" s="12">
        <f>+I170-H171</f>
        <v>100120</v>
      </c>
    </row>
    <row r="172" spans="1:12" s="19" customFormat="1" ht="13.15" customHeight="1" x14ac:dyDescent="0.25">
      <c r="A172" s="97"/>
      <c r="B172" s="93"/>
      <c r="C172" s="97"/>
      <c r="D172" s="115"/>
      <c r="E172" s="78">
        <v>2021</v>
      </c>
      <c r="F172" s="97"/>
      <c r="G172" s="12"/>
      <c r="H172" s="12">
        <v>30000</v>
      </c>
      <c r="I172" s="12">
        <f>+I171-H172</f>
        <v>70120</v>
      </c>
      <c r="K172" s="22"/>
    </row>
    <row r="173" spans="1:12" s="19" customFormat="1" ht="13.15" customHeight="1" x14ac:dyDescent="0.25">
      <c r="A173" s="96"/>
      <c r="B173" s="94"/>
      <c r="C173" s="96"/>
      <c r="D173" s="116"/>
      <c r="E173" s="84">
        <v>2022</v>
      </c>
      <c r="F173" s="96"/>
      <c r="G173" s="12"/>
      <c r="H173" s="12">
        <v>70120</v>
      </c>
      <c r="I173" s="12">
        <f>+I172-H173</f>
        <v>0</v>
      </c>
    </row>
    <row r="174" spans="1:12" ht="39.6" customHeight="1" x14ac:dyDescent="0.25">
      <c r="A174" s="57">
        <v>74</v>
      </c>
      <c r="B174" s="90" t="s">
        <v>24</v>
      </c>
      <c r="C174" s="66" t="s">
        <v>82</v>
      </c>
      <c r="D174" s="90" t="s">
        <v>118</v>
      </c>
      <c r="E174" s="56">
        <v>2017</v>
      </c>
      <c r="F174" s="74">
        <v>2017</v>
      </c>
      <c r="G174" s="12">
        <v>180183.34</v>
      </c>
      <c r="H174" s="12"/>
      <c r="I174" s="21">
        <f t="shared" si="20"/>
        <v>180183.34</v>
      </c>
    </row>
    <row r="175" spans="1:12" ht="13.15" customHeight="1" x14ac:dyDescent="0.25">
      <c r="A175" s="95">
        <v>75</v>
      </c>
      <c r="B175" s="92" t="s">
        <v>135</v>
      </c>
      <c r="C175" s="95" t="s">
        <v>31</v>
      </c>
      <c r="D175" s="92" t="s">
        <v>119</v>
      </c>
      <c r="E175" s="56">
        <v>2017</v>
      </c>
      <c r="F175" s="95">
        <v>2017</v>
      </c>
      <c r="G175" s="12">
        <v>164618.85</v>
      </c>
      <c r="H175" s="12"/>
      <c r="I175" s="12">
        <f t="shared" si="20"/>
        <v>164618.85</v>
      </c>
    </row>
    <row r="176" spans="1:12" ht="13.15" customHeight="1" x14ac:dyDescent="0.25">
      <c r="A176" s="96"/>
      <c r="B176" s="94"/>
      <c r="C176" s="96"/>
      <c r="D176" s="94"/>
      <c r="E176" s="56">
        <v>2018</v>
      </c>
      <c r="F176" s="96"/>
      <c r="G176" s="12"/>
      <c r="H176" s="12">
        <f>164506.75+112.1</f>
        <v>164618.85</v>
      </c>
      <c r="I176" s="12">
        <v>0</v>
      </c>
    </row>
    <row r="177" spans="1:9" ht="26.45" customHeight="1" x14ac:dyDescent="0.25">
      <c r="A177" s="47">
        <v>76</v>
      </c>
      <c r="B177" s="90" t="s">
        <v>23</v>
      </c>
      <c r="C177" s="66" t="s">
        <v>3</v>
      </c>
      <c r="D177" s="90" t="s">
        <v>120</v>
      </c>
      <c r="E177" s="56">
        <v>2017</v>
      </c>
      <c r="F177" s="74">
        <v>2017</v>
      </c>
      <c r="G177" s="23" t="s">
        <v>164</v>
      </c>
      <c r="H177" s="12"/>
      <c r="I177" s="12">
        <v>0</v>
      </c>
    </row>
    <row r="178" spans="1:9" ht="19.5" customHeight="1" x14ac:dyDescent="0.25">
      <c r="A178" s="95">
        <v>77</v>
      </c>
      <c r="B178" s="92" t="s">
        <v>23</v>
      </c>
      <c r="C178" s="95" t="s">
        <v>3</v>
      </c>
      <c r="D178" s="92" t="s">
        <v>121</v>
      </c>
      <c r="E178" s="56">
        <v>2017</v>
      </c>
      <c r="F178" s="95">
        <v>2017</v>
      </c>
      <c r="G178" s="12">
        <v>744387.02</v>
      </c>
      <c r="H178" s="12"/>
      <c r="I178" s="12">
        <f t="shared" si="20"/>
        <v>744387.02</v>
      </c>
    </row>
    <row r="179" spans="1:9" s="19" customFormat="1" ht="15.75" customHeight="1" x14ac:dyDescent="0.25">
      <c r="A179" s="97"/>
      <c r="B179" s="93"/>
      <c r="C179" s="97"/>
      <c r="D179" s="93"/>
      <c r="E179" s="56">
        <v>2019</v>
      </c>
      <c r="F179" s="97"/>
      <c r="G179" s="12"/>
      <c r="H179" s="12">
        <v>541088.44999999995</v>
      </c>
      <c r="I179" s="12">
        <f>+I178-H179</f>
        <v>203298.57000000007</v>
      </c>
    </row>
    <row r="180" spans="1:9" s="19" customFormat="1" ht="14.25" customHeight="1" x14ac:dyDescent="0.25">
      <c r="A180" s="96"/>
      <c r="B180" s="94"/>
      <c r="C180" s="96"/>
      <c r="D180" s="94"/>
      <c r="E180" s="56">
        <v>2020</v>
      </c>
      <c r="F180" s="96"/>
      <c r="G180" s="12"/>
      <c r="H180" s="12">
        <v>203298.57</v>
      </c>
      <c r="I180" s="12">
        <f>+I179-H180</f>
        <v>0</v>
      </c>
    </row>
    <row r="181" spans="1:9" ht="21.75" customHeight="1" x14ac:dyDescent="0.25">
      <c r="A181" s="100">
        <v>78</v>
      </c>
      <c r="B181" s="92" t="s">
        <v>4</v>
      </c>
      <c r="C181" s="95" t="s">
        <v>3</v>
      </c>
      <c r="D181" s="114" t="s">
        <v>141</v>
      </c>
      <c r="E181" s="56">
        <v>2017</v>
      </c>
      <c r="F181" s="95">
        <v>2017</v>
      </c>
      <c r="G181" s="12">
        <v>1671320</v>
      </c>
      <c r="H181" s="12"/>
      <c r="I181" s="12">
        <f t="shared" si="20"/>
        <v>1671320</v>
      </c>
    </row>
    <row r="182" spans="1:9" s="19" customFormat="1" ht="14.25" customHeight="1" x14ac:dyDescent="0.25">
      <c r="A182" s="110"/>
      <c r="B182" s="93"/>
      <c r="C182" s="97"/>
      <c r="D182" s="115"/>
      <c r="E182" s="56">
        <v>2019</v>
      </c>
      <c r="F182" s="97"/>
      <c r="G182" s="12"/>
      <c r="H182" s="12">
        <v>70000</v>
      </c>
      <c r="I182" s="12">
        <f>+I181-H182</f>
        <v>1601320</v>
      </c>
    </row>
    <row r="183" spans="1:9" s="19" customFormat="1" ht="14.25" customHeight="1" x14ac:dyDescent="0.25">
      <c r="A183" s="110"/>
      <c r="B183" s="93"/>
      <c r="C183" s="97"/>
      <c r="D183" s="115"/>
      <c r="E183" s="56">
        <v>2020</v>
      </c>
      <c r="F183" s="97"/>
      <c r="G183" s="12"/>
      <c r="H183" s="12">
        <v>482570.06</v>
      </c>
      <c r="I183" s="12">
        <f>+I182-H183</f>
        <v>1118749.94</v>
      </c>
    </row>
    <row r="184" spans="1:9" s="19" customFormat="1" ht="14.25" customHeight="1" x14ac:dyDescent="0.25">
      <c r="A184" s="110"/>
      <c r="B184" s="93"/>
      <c r="C184" s="97"/>
      <c r="D184" s="115"/>
      <c r="E184" s="78">
        <v>2021</v>
      </c>
      <c r="F184" s="97"/>
      <c r="G184" s="12"/>
      <c r="H184" s="12">
        <v>175000</v>
      </c>
      <c r="I184" s="12">
        <f>+I183-H184</f>
        <v>943749.94</v>
      </c>
    </row>
    <row r="185" spans="1:9" s="19" customFormat="1" ht="14.25" customHeight="1" x14ac:dyDescent="0.25">
      <c r="A185" s="101"/>
      <c r="B185" s="94"/>
      <c r="C185" s="96"/>
      <c r="D185" s="116"/>
      <c r="E185" s="84">
        <v>2022</v>
      </c>
      <c r="F185" s="96"/>
      <c r="G185" s="12"/>
      <c r="H185" s="12">
        <v>228895.12</v>
      </c>
      <c r="I185" s="21">
        <f>+I184-H185</f>
        <v>714854.82</v>
      </c>
    </row>
    <row r="186" spans="1:9" ht="12.75" customHeight="1" x14ac:dyDescent="0.25">
      <c r="A186" s="95">
        <v>79</v>
      </c>
      <c r="B186" s="92" t="s">
        <v>4</v>
      </c>
      <c r="C186" s="95" t="s">
        <v>3</v>
      </c>
      <c r="D186" s="92" t="s">
        <v>122</v>
      </c>
      <c r="E186" s="56">
        <v>2017</v>
      </c>
      <c r="F186" s="95">
        <v>2017</v>
      </c>
      <c r="G186" s="12">
        <v>590540.93999999994</v>
      </c>
      <c r="H186" s="12"/>
      <c r="I186" s="12">
        <f t="shared" si="20"/>
        <v>590540.93999999994</v>
      </c>
    </row>
    <row r="187" spans="1:9" ht="13.15" customHeight="1" x14ac:dyDescent="0.25">
      <c r="A187" s="97"/>
      <c r="B187" s="93"/>
      <c r="C187" s="97"/>
      <c r="D187" s="93"/>
      <c r="E187" s="56">
        <v>2018</v>
      </c>
      <c r="F187" s="97"/>
      <c r="G187" s="12"/>
      <c r="H187" s="12">
        <f>+'[1]Devam Eden Projeler (kurumlar)'!$S$31</f>
        <v>118576.5</v>
      </c>
      <c r="I187" s="20">
        <f>+I186-H187</f>
        <v>471964.43999999994</v>
      </c>
    </row>
    <row r="188" spans="1:9" s="19" customFormat="1" ht="13.15" customHeight="1" x14ac:dyDescent="0.25">
      <c r="A188" s="97"/>
      <c r="B188" s="93"/>
      <c r="C188" s="97"/>
      <c r="D188" s="93"/>
      <c r="E188" s="56">
        <v>2019</v>
      </c>
      <c r="F188" s="97"/>
      <c r="G188" s="12"/>
      <c r="H188" s="12">
        <v>347893.23</v>
      </c>
      <c r="I188" s="20">
        <f>+I187-H188</f>
        <v>124071.20999999996</v>
      </c>
    </row>
    <row r="189" spans="1:9" s="19" customFormat="1" ht="13.15" customHeight="1" x14ac:dyDescent="0.25">
      <c r="A189" s="96"/>
      <c r="B189" s="94"/>
      <c r="C189" s="96"/>
      <c r="D189" s="94"/>
      <c r="E189" s="78">
        <v>2021</v>
      </c>
      <c r="F189" s="96"/>
      <c r="G189" s="12"/>
      <c r="H189" s="12">
        <v>124071.21</v>
      </c>
      <c r="I189" s="20">
        <f>+I188-H189</f>
        <v>0</v>
      </c>
    </row>
    <row r="190" spans="1:9" ht="13.15" customHeight="1" x14ac:dyDescent="0.25">
      <c r="A190" s="95">
        <v>80</v>
      </c>
      <c r="B190" s="92" t="s">
        <v>13</v>
      </c>
      <c r="C190" s="95" t="s">
        <v>82</v>
      </c>
      <c r="D190" s="92" t="s">
        <v>123</v>
      </c>
      <c r="E190" s="56">
        <v>2017</v>
      </c>
      <c r="F190" s="95">
        <v>2017</v>
      </c>
      <c r="G190" s="12">
        <v>230000</v>
      </c>
      <c r="H190" s="12"/>
      <c r="I190" s="12">
        <f t="shared" si="20"/>
        <v>230000</v>
      </c>
    </row>
    <row r="191" spans="1:9" ht="25.5" customHeight="1" x14ac:dyDescent="0.25">
      <c r="A191" s="96"/>
      <c r="B191" s="94"/>
      <c r="C191" s="96"/>
      <c r="D191" s="94"/>
      <c r="E191" s="56">
        <v>2018</v>
      </c>
      <c r="F191" s="96"/>
      <c r="G191" s="12">
        <v>259235.46</v>
      </c>
      <c r="H191" s="12">
        <v>454371.71</v>
      </c>
      <c r="I191" s="12">
        <v>0</v>
      </c>
    </row>
    <row r="192" spans="1:9" ht="27.75" customHeight="1" x14ac:dyDescent="0.25">
      <c r="A192" s="95">
        <v>81</v>
      </c>
      <c r="B192" s="92" t="s">
        <v>13</v>
      </c>
      <c r="C192" s="95" t="s">
        <v>16</v>
      </c>
      <c r="D192" s="92" t="s">
        <v>124</v>
      </c>
      <c r="E192" s="56">
        <v>2017</v>
      </c>
      <c r="F192" s="95">
        <v>2017</v>
      </c>
      <c r="G192" s="12">
        <v>140000</v>
      </c>
      <c r="H192" s="12"/>
      <c r="I192" s="12">
        <f t="shared" si="20"/>
        <v>140000</v>
      </c>
    </row>
    <row r="193" spans="1:12" ht="29.25" customHeight="1" x14ac:dyDescent="0.25">
      <c r="A193" s="96"/>
      <c r="B193" s="94"/>
      <c r="C193" s="96"/>
      <c r="D193" s="94"/>
      <c r="E193" s="56">
        <v>2018</v>
      </c>
      <c r="F193" s="96"/>
      <c r="G193" s="12"/>
      <c r="H193" s="12">
        <v>86800</v>
      </c>
      <c r="I193" s="12">
        <v>0</v>
      </c>
    </row>
    <row r="194" spans="1:12" ht="9.75" customHeight="1" x14ac:dyDescent="0.25">
      <c r="A194" s="95">
        <v>82</v>
      </c>
      <c r="B194" s="92" t="s">
        <v>13</v>
      </c>
      <c r="C194" s="95" t="s">
        <v>1</v>
      </c>
      <c r="D194" s="92" t="s">
        <v>125</v>
      </c>
      <c r="E194" s="56">
        <v>2017</v>
      </c>
      <c r="F194" s="95">
        <v>2017</v>
      </c>
      <c r="G194" s="12">
        <v>300000</v>
      </c>
      <c r="H194" s="12"/>
      <c r="I194" s="12">
        <f t="shared" si="20"/>
        <v>300000</v>
      </c>
      <c r="L194" s="22"/>
    </row>
    <row r="195" spans="1:12" ht="12.75" customHeight="1" x14ac:dyDescent="0.25">
      <c r="A195" s="97"/>
      <c r="B195" s="93"/>
      <c r="C195" s="97"/>
      <c r="D195" s="93"/>
      <c r="E195" s="56">
        <v>2018</v>
      </c>
      <c r="F195" s="97"/>
      <c r="G195" s="12">
        <v>358200</v>
      </c>
      <c r="H195" s="12">
        <v>549800</v>
      </c>
      <c r="I195" s="12">
        <f>+I194+G195-H195</f>
        <v>108400</v>
      </c>
    </row>
    <row r="196" spans="1:12" s="19" customFormat="1" ht="17.25" customHeight="1" x14ac:dyDescent="0.25">
      <c r="A196" s="97"/>
      <c r="B196" s="93"/>
      <c r="C196" s="97"/>
      <c r="D196" s="93"/>
      <c r="E196" s="56">
        <v>2019</v>
      </c>
      <c r="F196" s="97"/>
      <c r="G196" s="12">
        <v>438800</v>
      </c>
      <c r="H196" s="12"/>
      <c r="I196" s="12">
        <f>+I195+G196-H196</f>
        <v>547200</v>
      </c>
    </row>
    <row r="197" spans="1:12" s="19" customFormat="1" ht="17.25" customHeight="1" x14ac:dyDescent="0.25">
      <c r="A197" s="96"/>
      <c r="B197" s="94"/>
      <c r="C197" s="96"/>
      <c r="D197" s="94"/>
      <c r="E197" s="56">
        <v>2020</v>
      </c>
      <c r="F197" s="96"/>
      <c r="G197" s="12"/>
      <c r="H197" s="12">
        <v>547200</v>
      </c>
      <c r="I197" s="12">
        <f>+I196+G197-H197</f>
        <v>0</v>
      </c>
    </row>
    <row r="198" spans="1:12" ht="24" customHeight="1" x14ac:dyDescent="0.25">
      <c r="A198" s="95">
        <v>83</v>
      </c>
      <c r="B198" s="92" t="s">
        <v>13</v>
      </c>
      <c r="C198" s="95" t="s">
        <v>82</v>
      </c>
      <c r="D198" s="92" t="s">
        <v>126</v>
      </c>
      <c r="E198" s="56">
        <v>2017</v>
      </c>
      <c r="F198" s="95">
        <v>2017</v>
      </c>
      <c r="G198" s="12">
        <v>200000</v>
      </c>
      <c r="H198" s="12"/>
      <c r="I198" s="12">
        <f t="shared" si="20"/>
        <v>200000</v>
      </c>
    </row>
    <row r="199" spans="1:12" s="19" customFormat="1" ht="19.5" customHeight="1" x14ac:dyDescent="0.25">
      <c r="A199" s="97"/>
      <c r="B199" s="93"/>
      <c r="C199" s="97"/>
      <c r="D199" s="93"/>
      <c r="E199" s="56">
        <v>2018</v>
      </c>
      <c r="F199" s="97"/>
      <c r="G199" s="12">
        <f>176857.25+179142.75</f>
        <v>356000</v>
      </c>
      <c r="H199" s="12"/>
      <c r="I199" s="12">
        <f>+I198+G199</f>
        <v>556000</v>
      </c>
    </row>
    <row r="200" spans="1:12" ht="13.15" customHeight="1" x14ac:dyDescent="0.25">
      <c r="A200" s="96"/>
      <c r="B200" s="94"/>
      <c r="C200" s="96"/>
      <c r="D200" s="94"/>
      <c r="E200" s="56">
        <v>2019</v>
      </c>
      <c r="F200" s="96"/>
      <c r="G200" s="12"/>
      <c r="H200" s="12">
        <v>556000</v>
      </c>
      <c r="I200" s="12">
        <f>+I199-H200</f>
        <v>0</v>
      </c>
    </row>
    <row r="201" spans="1:12" ht="39.6" customHeight="1" x14ac:dyDescent="0.25">
      <c r="A201" s="100">
        <v>84</v>
      </c>
      <c r="B201" s="92" t="s">
        <v>4</v>
      </c>
      <c r="C201" s="95" t="s">
        <v>3</v>
      </c>
      <c r="D201" s="98" t="s">
        <v>130</v>
      </c>
      <c r="E201" s="56">
        <v>2018</v>
      </c>
      <c r="F201" s="95">
        <v>2018</v>
      </c>
      <c r="G201" s="12">
        <v>131461</v>
      </c>
      <c r="H201" s="12"/>
      <c r="I201" s="12">
        <f t="shared" si="20"/>
        <v>131461</v>
      </c>
    </row>
    <row r="202" spans="1:12" s="19" customFormat="1" ht="14.25" customHeight="1" x14ac:dyDescent="0.25">
      <c r="A202" s="101"/>
      <c r="B202" s="94"/>
      <c r="C202" s="96"/>
      <c r="D202" s="99"/>
      <c r="E202" s="56">
        <v>2020</v>
      </c>
      <c r="F202" s="96"/>
      <c r="G202" s="12"/>
      <c r="H202" s="12">
        <v>80184.31</v>
      </c>
      <c r="I202" s="21">
        <f>+I201-H202</f>
        <v>51276.69</v>
      </c>
    </row>
    <row r="203" spans="1:12" ht="26.45" customHeight="1" x14ac:dyDescent="0.25">
      <c r="A203" s="47">
        <v>85</v>
      </c>
      <c r="B203" s="90" t="s">
        <v>4</v>
      </c>
      <c r="C203" s="66" t="s">
        <v>3</v>
      </c>
      <c r="D203" s="39" t="s">
        <v>131</v>
      </c>
      <c r="E203" s="56">
        <v>2018</v>
      </c>
      <c r="F203" s="74">
        <v>2018</v>
      </c>
      <c r="G203" s="23" t="s">
        <v>164</v>
      </c>
      <c r="H203" s="12"/>
      <c r="I203" s="12"/>
      <c r="J203" s="19"/>
    </row>
    <row r="204" spans="1:12" ht="26.45" customHeight="1" x14ac:dyDescent="0.25">
      <c r="A204" s="47">
        <v>86</v>
      </c>
      <c r="B204" s="90" t="s">
        <v>4</v>
      </c>
      <c r="C204" s="71" t="s">
        <v>143</v>
      </c>
      <c r="D204" s="40" t="s">
        <v>156</v>
      </c>
      <c r="E204" s="56">
        <v>2018</v>
      </c>
      <c r="F204" s="74">
        <v>2018</v>
      </c>
      <c r="G204" s="23" t="s">
        <v>164</v>
      </c>
      <c r="H204" s="12"/>
      <c r="I204" s="12"/>
      <c r="J204" s="19"/>
    </row>
    <row r="205" spans="1:12" ht="21" customHeight="1" x14ac:dyDescent="0.25">
      <c r="A205" s="95">
        <v>87</v>
      </c>
      <c r="B205" s="92" t="s">
        <v>23</v>
      </c>
      <c r="C205" s="95" t="s">
        <v>3</v>
      </c>
      <c r="D205" s="98" t="s">
        <v>132</v>
      </c>
      <c r="E205" s="56">
        <v>2018</v>
      </c>
      <c r="F205" s="95">
        <v>2018</v>
      </c>
      <c r="G205" s="12">
        <v>42275</v>
      </c>
      <c r="H205" s="12"/>
      <c r="I205" s="12">
        <f t="shared" si="20"/>
        <v>42275</v>
      </c>
      <c r="J205" s="19"/>
    </row>
    <row r="206" spans="1:12" s="19" customFormat="1" ht="24" customHeight="1" x14ac:dyDescent="0.25">
      <c r="A206" s="97"/>
      <c r="B206" s="94"/>
      <c r="C206" s="96"/>
      <c r="D206" s="99"/>
      <c r="E206" s="56">
        <v>2019</v>
      </c>
      <c r="F206" s="96"/>
      <c r="G206" s="12"/>
      <c r="H206" s="12">
        <v>42275</v>
      </c>
      <c r="I206" s="12">
        <f>+I205-H206</f>
        <v>0</v>
      </c>
      <c r="L206" s="22"/>
    </row>
    <row r="207" spans="1:12" ht="25.5" customHeight="1" x14ac:dyDescent="0.25">
      <c r="A207" s="95">
        <v>88</v>
      </c>
      <c r="B207" s="92" t="s">
        <v>23</v>
      </c>
      <c r="C207" s="95" t="s">
        <v>3</v>
      </c>
      <c r="D207" s="98" t="s">
        <v>133</v>
      </c>
      <c r="E207" s="56">
        <v>2018</v>
      </c>
      <c r="F207" s="95">
        <v>2018</v>
      </c>
      <c r="G207" s="12">
        <v>809216.13</v>
      </c>
      <c r="H207" s="12">
        <v>855490.89</v>
      </c>
      <c r="I207" s="12">
        <f>+G207+G208</f>
        <v>949867.98</v>
      </c>
      <c r="J207" s="19"/>
    </row>
    <row r="208" spans="1:12" s="19" customFormat="1" ht="21.75" customHeight="1" x14ac:dyDescent="0.25">
      <c r="A208" s="97"/>
      <c r="B208" s="94"/>
      <c r="C208" s="96"/>
      <c r="D208" s="99"/>
      <c r="E208" s="56">
        <v>2019</v>
      </c>
      <c r="F208" s="96"/>
      <c r="G208" s="12">
        <v>140651.85</v>
      </c>
      <c r="H208" s="12">
        <v>94377.09</v>
      </c>
      <c r="I208" s="12">
        <f>+I207-H207-H208</f>
        <v>0</v>
      </c>
      <c r="K208" s="22"/>
    </row>
    <row r="209" spans="1:14" ht="41.25" customHeight="1" x14ac:dyDescent="0.25">
      <c r="A209" s="95">
        <v>89</v>
      </c>
      <c r="B209" s="92" t="s">
        <v>135</v>
      </c>
      <c r="C209" s="95" t="s">
        <v>31</v>
      </c>
      <c r="D209" s="98" t="s">
        <v>134</v>
      </c>
      <c r="E209" s="56">
        <v>2018</v>
      </c>
      <c r="F209" s="95">
        <v>2018</v>
      </c>
      <c r="G209" s="12">
        <v>156750</v>
      </c>
      <c r="H209" s="12"/>
      <c r="I209" s="12">
        <f t="shared" si="20"/>
        <v>156750</v>
      </c>
    </row>
    <row r="210" spans="1:14" s="19" customFormat="1" ht="24" customHeight="1" x14ac:dyDescent="0.25">
      <c r="A210" s="97"/>
      <c r="B210" s="94"/>
      <c r="C210" s="96"/>
      <c r="D210" s="99"/>
      <c r="E210" s="56">
        <v>2019</v>
      </c>
      <c r="F210" s="96"/>
      <c r="G210" s="12"/>
      <c r="H210" s="12">
        <v>156750</v>
      </c>
      <c r="I210" s="12">
        <f>+I209-H210</f>
        <v>0</v>
      </c>
      <c r="K210" s="22"/>
    </row>
    <row r="211" spans="1:14" ht="26.45" customHeight="1" x14ac:dyDescent="0.25">
      <c r="A211" s="57">
        <v>90</v>
      </c>
      <c r="B211" s="90" t="s">
        <v>34</v>
      </c>
      <c r="C211" s="66" t="s">
        <v>33</v>
      </c>
      <c r="D211" s="39" t="s">
        <v>136</v>
      </c>
      <c r="E211" s="56">
        <v>2018</v>
      </c>
      <c r="F211" s="74">
        <v>2018</v>
      </c>
      <c r="G211" s="12">
        <v>214424.88</v>
      </c>
      <c r="H211" s="12"/>
      <c r="I211" s="21">
        <f t="shared" si="20"/>
        <v>214424.88</v>
      </c>
    </row>
    <row r="212" spans="1:14" ht="21.75" customHeight="1" x14ac:dyDescent="0.25">
      <c r="A212" s="95">
        <v>91</v>
      </c>
      <c r="B212" s="92" t="s">
        <v>201</v>
      </c>
      <c r="C212" s="95" t="s">
        <v>16</v>
      </c>
      <c r="D212" s="98" t="s">
        <v>137</v>
      </c>
      <c r="E212" s="56">
        <v>2018</v>
      </c>
      <c r="F212" s="95">
        <v>2018</v>
      </c>
      <c r="G212" s="12">
        <v>2974034.41</v>
      </c>
      <c r="H212" s="12"/>
      <c r="I212" s="12">
        <f t="shared" si="20"/>
        <v>2974034.41</v>
      </c>
    </row>
    <row r="213" spans="1:14" s="19" customFormat="1" ht="16.5" customHeight="1" x14ac:dyDescent="0.25">
      <c r="A213" s="97"/>
      <c r="B213" s="94"/>
      <c r="C213" s="96"/>
      <c r="D213" s="99"/>
      <c r="E213" s="56">
        <v>2019</v>
      </c>
      <c r="F213" s="96"/>
      <c r="G213" s="12">
        <v>1479863.73</v>
      </c>
      <c r="H213" s="12">
        <v>4453898.1399999997</v>
      </c>
      <c r="I213" s="12">
        <f>+I212+G213-H213</f>
        <v>0</v>
      </c>
    </row>
    <row r="214" spans="1:14" ht="31.5" customHeight="1" x14ac:dyDescent="0.25">
      <c r="A214" s="47">
        <v>92</v>
      </c>
      <c r="B214" s="90" t="s">
        <v>83</v>
      </c>
      <c r="C214" s="71" t="s">
        <v>63</v>
      </c>
      <c r="D214" s="40" t="s">
        <v>158</v>
      </c>
      <c r="E214" s="38">
        <v>2018</v>
      </c>
      <c r="F214" s="38">
        <v>2018</v>
      </c>
      <c r="G214" s="24" t="s">
        <v>164</v>
      </c>
      <c r="H214" s="12"/>
      <c r="I214" s="12"/>
      <c r="M214" s="22"/>
    </row>
    <row r="215" spans="1:14" ht="38.25" customHeight="1" x14ac:dyDescent="0.25">
      <c r="A215" s="57">
        <v>93</v>
      </c>
      <c r="B215" s="90" t="s">
        <v>83</v>
      </c>
      <c r="C215" s="66" t="s">
        <v>63</v>
      </c>
      <c r="D215" s="39" t="s">
        <v>138</v>
      </c>
      <c r="E215" s="56">
        <v>2018</v>
      </c>
      <c r="F215" s="74">
        <v>2018</v>
      </c>
      <c r="G215" s="12">
        <v>1325116.26</v>
      </c>
      <c r="H215" s="12"/>
      <c r="I215" s="21">
        <f t="shared" si="20"/>
        <v>1325116.26</v>
      </c>
    </row>
    <row r="216" spans="1:14" ht="42" customHeight="1" x14ac:dyDescent="0.25">
      <c r="A216" s="47">
        <v>94</v>
      </c>
      <c r="B216" s="90" t="s">
        <v>83</v>
      </c>
      <c r="C216" s="71" t="s">
        <v>63</v>
      </c>
      <c r="D216" s="40" t="s">
        <v>157</v>
      </c>
      <c r="E216" s="38">
        <v>2018</v>
      </c>
      <c r="F216" s="38">
        <v>2018</v>
      </c>
      <c r="G216" s="24" t="s">
        <v>164</v>
      </c>
      <c r="H216" s="12"/>
      <c r="I216" s="12"/>
    </row>
    <row r="217" spans="1:14" ht="18.75" customHeight="1" x14ac:dyDescent="0.25">
      <c r="A217" s="100">
        <v>95</v>
      </c>
      <c r="B217" s="92" t="s">
        <v>101</v>
      </c>
      <c r="C217" s="95" t="s">
        <v>16</v>
      </c>
      <c r="D217" s="98" t="s">
        <v>139</v>
      </c>
      <c r="E217" s="56">
        <v>2018</v>
      </c>
      <c r="F217" s="95">
        <v>2018</v>
      </c>
      <c r="G217" s="12">
        <v>807120</v>
      </c>
      <c r="H217" s="12"/>
      <c r="I217" s="12">
        <f t="shared" si="20"/>
        <v>807120</v>
      </c>
    </row>
    <row r="218" spans="1:14" s="19" customFormat="1" ht="13.5" customHeight="1" x14ac:dyDescent="0.25">
      <c r="A218" s="110"/>
      <c r="B218" s="93"/>
      <c r="C218" s="97"/>
      <c r="D218" s="111"/>
      <c r="E218" s="54">
        <v>2019</v>
      </c>
      <c r="F218" s="97"/>
      <c r="G218" s="12"/>
      <c r="H218" s="12">
        <v>3280.4</v>
      </c>
      <c r="I218" s="12">
        <f>+I217-H218</f>
        <v>803839.6</v>
      </c>
    </row>
    <row r="219" spans="1:14" s="19" customFormat="1" ht="13.5" customHeight="1" x14ac:dyDescent="0.25">
      <c r="A219" s="110"/>
      <c r="B219" s="93"/>
      <c r="C219" s="97"/>
      <c r="D219" s="111"/>
      <c r="E219" s="54">
        <v>2020</v>
      </c>
      <c r="F219" s="97"/>
      <c r="G219" s="12"/>
      <c r="H219" s="12">
        <v>3431.44</v>
      </c>
      <c r="I219" s="12">
        <f>+I218-H219</f>
        <v>800408.16</v>
      </c>
    </row>
    <row r="220" spans="1:14" s="19" customFormat="1" ht="13.5" customHeight="1" x14ac:dyDescent="0.25">
      <c r="A220" s="101"/>
      <c r="B220" s="94"/>
      <c r="C220" s="96"/>
      <c r="D220" s="99"/>
      <c r="E220" s="83">
        <v>2022</v>
      </c>
      <c r="F220" s="96"/>
      <c r="G220" s="12"/>
      <c r="H220" s="12">
        <v>403560</v>
      </c>
      <c r="I220" s="21">
        <f>+I219-H220</f>
        <v>396848.16000000003</v>
      </c>
    </row>
    <row r="221" spans="1:14" ht="18.75" customHeight="1" x14ac:dyDescent="0.25">
      <c r="A221" s="95">
        <v>96</v>
      </c>
      <c r="B221" s="92" t="s">
        <v>101</v>
      </c>
      <c r="C221" s="95" t="s">
        <v>3</v>
      </c>
      <c r="D221" s="98" t="s">
        <v>140</v>
      </c>
      <c r="E221" s="56">
        <v>2018</v>
      </c>
      <c r="F221" s="95">
        <v>2018</v>
      </c>
      <c r="G221" s="12">
        <v>1210315.6499999999</v>
      </c>
      <c r="H221" s="12">
        <v>328159.90000000002</v>
      </c>
      <c r="I221" s="12">
        <f t="shared" si="20"/>
        <v>882155.74999999988</v>
      </c>
    </row>
    <row r="222" spans="1:14" s="19" customFormat="1" ht="15.75" customHeight="1" x14ac:dyDescent="0.25">
      <c r="A222" s="97"/>
      <c r="B222" s="94"/>
      <c r="C222" s="96"/>
      <c r="D222" s="99"/>
      <c r="E222" s="56">
        <v>2019</v>
      </c>
      <c r="F222" s="96"/>
      <c r="G222" s="12"/>
      <c r="H222" s="12">
        <v>882155.75</v>
      </c>
      <c r="I222" s="12">
        <f>+I221-H222</f>
        <v>0</v>
      </c>
    </row>
    <row r="223" spans="1:14" ht="29.25" customHeight="1" x14ac:dyDescent="0.25">
      <c r="A223" s="95">
        <v>97</v>
      </c>
      <c r="B223" s="104" t="s">
        <v>4</v>
      </c>
      <c r="C223" s="106" t="s">
        <v>3</v>
      </c>
      <c r="D223" s="108" t="s">
        <v>142</v>
      </c>
      <c r="E223" s="56">
        <v>2018</v>
      </c>
      <c r="F223" s="95">
        <v>2018</v>
      </c>
      <c r="G223" s="12">
        <v>522332.8</v>
      </c>
      <c r="H223" s="12"/>
      <c r="I223" s="12">
        <f>+G223-H223</f>
        <v>522332.8</v>
      </c>
    </row>
    <row r="224" spans="1:14" s="19" customFormat="1" ht="24" customHeight="1" x14ac:dyDescent="0.25">
      <c r="A224" s="96"/>
      <c r="B224" s="105"/>
      <c r="C224" s="107"/>
      <c r="D224" s="109"/>
      <c r="E224" s="56">
        <v>2019</v>
      </c>
      <c r="F224" s="96"/>
      <c r="G224" s="12"/>
      <c r="H224" s="12">
        <v>522332.8</v>
      </c>
      <c r="I224" s="12">
        <f>+I223-H224</f>
        <v>0</v>
      </c>
      <c r="N224" s="22"/>
    </row>
    <row r="225" spans="1:13" ht="26.45" customHeight="1" x14ac:dyDescent="0.25">
      <c r="A225" s="47">
        <v>98</v>
      </c>
      <c r="B225" s="42" t="s">
        <v>4</v>
      </c>
      <c r="C225" s="72" t="s">
        <v>3</v>
      </c>
      <c r="D225" s="41" t="s">
        <v>144</v>
      </c>
      <c r="E225" s="56">
        <v>2018</v>
      </c>
      <c r="F225" s="74">
        <v>2018</v>
      </c>
      <c r="G225" s="24" t="s">
        <v>164</v>
      </c>
      <c r="H225" s="12"/>
      <c r="I225" s="12">
        <v>0</v>
      </c>
    </row>
    <row r="226" spans="1:13" ht="39.6" customHeight="1" x14ac:dyDescent="0.25">
      <c r="A226" s="95">
        <v>99</v>
      </c>
      <c r="B226" s="104" t="s">
        <v>4</v>
      </c>
      <c r="C226" s="106" t="s">
        <v>3</v>
      </c>
      <c r="D226" s="108" t="s">
        <v>145</v>
      </c>
      <c r="E226" s="56">
        <v>2018</v>
      </c>
      <c r="F226" s="95">
        <v>2018</v>
      </c>
      <c r="G226" s="12">
        <v>280627.13099999999</v>
      </c>
      <c r="H226" s="12"/>
      <c r="I226" s="12">
        <f t="shared" ref="I226:I228" si="21">+G226-H226</f>
        <v>280627.13099999999</v>
      </c>
    </row>
    <row r="227" spans="1:13" s="19" customFormat="1" ht="16.5" customHeight="1" x14ac:dyDescent="0.25">
      <c r="A227" s="96"/>
      <c r="B227" s="105"/>
      <c r="C227" s="107"/>
      <c r="D227" s="109"/>
      <c r="E227" s="56">
        <v>2020</v>
      </c>
      <c r="F227" s="96"/>
      <c r="G227" s="12"/>
      <c r="H227" s="12">
        <v>280627.13</v>
      </c>
      <c r="I227" s="12">
        <f>+I226-H227</f>
        <v>9.9999998928979039E-4</v>
      </c>
    </row>
    <row r="228" spans="1:13" ht="26.45" customHeight="1" x14ac:dyDescent="0.25">
      <c r="A228" s="95">
        <v>100</v>
      </c>
      <c r="B228" s="104" t="s">
        <v>23</v>
      </c>
      <c r="C228" s="106" t="s">
        <v>3</v>
      </c>
      <c r="D228" s="108" t="s">
        <v>146</v>
      </c>
      <c r="E228" s="56">
        <v>2018</v>
      </c>
      <c r="F228" s="95">
        <v>2018</v>
      </c>
      <c r="G228" s="12">
        <v>146664.79999999999</v>
      </c>
      <c r="H228" s="12"/>
      <c r="I228" s="12">
        <f t="shared" si="21"/>
        <v>146664.79999999999</v>
      </c>
    </row>
    <row r="229" spans="1:13" s="19" customFormat="1" ht="15.75" customHeight="1" x14ac:dyDescent="0.25">
      <c r="A229" s="96"/>
      <c r="B229" s="105"/>
      <c r="C229" s="107"/>
      <c r="D229" s="109"/>
      <c r="E229" s="74">
        <v>2021</v>
      </c>
      <c r="F229" s="96"/>
      <c r="G229" s="12"/>
      <c r="H229" s="12">
        <v>146664.79999999999</v>
      </c>
      <c r="I229" s="12">
        <f>+I228-H229</f>
        <v>0</v>
      </c>
      <c r="L229" s="22"/>
    </row>
    <row r="230" spans="1:13" ht="27.75" customHeight="1" x14ac:dyDescent="0.25">
      <c r="A230" s="47">
        <v>101</v>
      </c>
      <c r="B230" s="42" t="s">
        <v>23</v>
      </c>
      <c r="C230" s="72" t="s">
        <v>3</v>
      </c>
      <c r="D230" s="89" t="s">
        <v>141</v>
      </c>
      <c r="E230" s="56">
        <v>2018</v>
      </c>
      <c r="F230" s="74">
        <v>2018</v>
      </c>
      <c r="G230" s="13" t="s">
        <v>164</v>
      </c>
      <c r="H230" s="12"/>
      <c r="I230" s="12"/>
    </row>
    <row r="231" spans="1:13" ht="39.6" customHeight="1" x14ac:dyDescent="0.25">
      <c r="A231" s="47">
        <v>102</v>
      </c>
      <c r="B231" s="42" t="s">
        <v>148</v>
      </c>
      <c r="C231" s="72" t="s">
        <v>3</v>
      </c>
      <c r="D231" s="42" t="s">
        <v>147</v>
      </c>
      <c r="E231" s="56">
        <v>2018</v>
      </c>
      <c r="F231" s="74">
        <v>2018</v>
      </c>
      <c r="G231" s="13" t="s">
        <v>164</v>
      </c>
      <c r="H231" s="12"/>
      <c r="I231" s="12"/>
    </row>
    <row r="232" spans="1:13" ht="26.45" customHeight="1" x14ac:dyDescent="0.25">
      <c r="A232" s="95">
        <v>103</v>
      </c>
      <c r="B232" s="104" t="s">
        <v>101</v>
      </c>
      <c r="C232" s="106" t="s">
        <v>3</v>
      </c>
      <c r="D232" s="108" t="s">
        <v>149</v>
      </c>
      <c r="E232" s="56">
        <v>2018</v>
      </c>
      <c r="F232" s="95">
        <v>2018</v>
      </c>
      <c r="G232" s="12">
        <v>578683.44999999995</v>
      </c>
      <c r="H232" s="12">
        <v>479573.55</v>
      </c>
      <c r="I232" s="12">
        <f>+G232-H232</f>
        <v>99109.899999999965</v>
      </c>
    </row>
    <row r="233" spans="1:13" s="19" customFormat="1" ht="26.45" customHeight="1" x14ac:dyDescent="0.25">
      <c r="A233" s="96"/>
      <c r="B233" s="105"/>
      <c r="C233" s="107"/>
      <c r="D233" s="109"/>
      <c r="E233" s="56">
        <v>2019</v>
      </c>
      <c r="F233" s="96"/>
      <c r="G233" s="12">
        <v>82782.259999999995</v>
      </c>
      <c r="H233" s="12">
        <v>181892.16</v>
      </c>
      <c r="I233" s="12">
        <f>+I232+G233-H233</f>
        <v>0</v>
      </c>
    </row>
    <row r="234" spans="1:13" ht="13.15" customHeight="1" x14ac:dyDescent="0.25">
      <c r="A234" s="95">
        <v>104</v>
      </c>
      <c r="B234" s="104" t="s">
        <v>101</v>
      </c>
      <c r="C234" s="106" t="s">
        <v>3</v>
      </c>
      <c r="D234" s="108" t="s">
        <v>150</v>
      </c>
      <c r="E234" s="56">
        <v>2018</v>
      </c>
      <c r="F234" s="95">
        <v>2018</v>
      </c>
      <c r="G234" s="12">
        <v>131818.12</v>
      </c>
      <c r="H234" s="12"/>
      <c r="I234" s="12">
        <f>+G234-H234</f>
        <v>131818.12</v>
      </c>
      <c r="K234" s="22"/>
      <c r="M234" s="22"/>
    </row>
    <row r="235" spans="1:13" s="19" customFormat="1" ht="13.15" customHeight="1" x14ac:dyDescent="0.25">
      <c r="A235" s="96"/>
      <c r="B235" s="105"/>
      <c r="C235" s="107"/>
      <c r="D235" s="109"/>
      <c r="E235" s="56">
        <v>2020</v>
      </c>
      <c r="F235" s="96"/>
      <c r="G235" s="12"/>
      <c r="H235" s="12">
        <v>131818.12</v>
      </c>
      <c r="I235" s="12">
        <f>+I234-H235</f>
        <v>0</v>
      </c>
      <c r="K235" s="22"/>
    </row>
    <row r="236" spans="1:13" ht="48" customHeight="1" x14ac:dyDescent="0.25">
      <c r="A236" s="95">
        <v>105</v>
      </c>
      <c r="B236" s="104" t="s">
        <v>192</v>
      </c>
      <c r="C236" s="106" t="s">
        <v>63</v>
      </c>
      <c r="D236" s="104" t="s">
        <v>151</v>
      </c>
      <c r="E236" s="56">
        <v>2018</v>
      </c>
      <c r="F236" s="95">
        <v>2018</v>
      </c>
      <c r="G236" s="12">
        <v>506876.92</v>
      </c>
      <c r="H236" s="12"/>
      <c r="I236" s="12">
        <f>+G236-H236</f>
        <v>506876.92</v>
      </c>
      <c r="J236" s="22"/>
    </row>
    <row r="237" spans="1:13" s="19" customFormat="1" ht="20.25" customHeight="1" x14ac:dyDescent="0.25">
      <c r="A237" s="96"/>
      <c r="B237" s="105"/>
      <c r="C237" s="107"/>
      <c r="D237" s="105"/>
      <c r="E237" s="56">
        <v>2019</v>
      </c>
      <c r="F237" s="96"/>
      <c r="G237" s="12"/>
      <c r="H237" s="12">
        <v>506876.92</v>
      </c>
      <c r="I237" s="12">
        <f>+I236-H237</f>
        <v>0</v>
      </c>
    </row>
    <row r="238" spans="1:13" s="19" customFormat="1" ht="36" customHeight="1" x14ac:dyDescent="0.25">
      <c r="A238" s="47">
        <v>106</v>
      </c>
      <c r="B238" s="39" t="s">
        <v>29</v>
      </c>
      <c r="C238" s="73" t="s">
        <v>3</v>
      </c>
      <c r="D238" s="42" t="s">
        <v>165</v>
      </c>
      <c r="E238" s="56">
        <v>2019</v>
      </c>
      <c r="F238" s="74">
        <v>2019</v>
      </c>
      <c r="G238" s="13" t="s">
        <v>164</v>
      </c>
      <c r="H238" s="12"/>
      <c r="I238" s="12">
        <v>0</v>
      </c>
      <c r="J238" s="22"/>
    </row>
    <row r="239" spans="1:13" s="19" customFormat="1" ht="38.25" customHeight="1" x14ac:dyDescent="0.25">
      <c r="A239" s="56">
        <v>107</v>
      </c>
      <c r="B239" s="39" t="s">
        <v>29</v>
      </c>
      <c r="C239" s="73" t="s">
        <v>3</v>
      </c>
      <c r="D239" s="43" t="s">
        <v>166</v>
      </c>
      <c r="E239" s="56">
        <v>2019</v>
      </c>
      <c r="F239" s="74">
        <v>2019</v>
      </c>
      <c r="G239" s="12">
        <v>261250</v>
      </c>
      <c r="H239" s="12">
        <v>261250</v>
      </c>
      <c r="I239" s="12">
        <f t="shared" ref="I239:I241" si="22">+G239-H239</f>
        <v>0</v>
      </c>
    </row>
    <row r="240" spans="1:13" s="19" customFormat="1" ht="38.25" x14ac:dyDescent="0.25">
      <c r="A240" s="57">
        <v>108</v>
      </c>
      <c r="B240" s="39" t="s">
        <v>23</v>
      </c>
      <c r="C240" s="73" t="s">
        <v>3</v>
      </c>
      <c r="D240" s="43" t="s">
        <v>167</v>
      </c>
      <c r="E240" s="56">
        <v>2019</v>
      </c>
      <c r="F240" s="74">
        <v>2019</v>
      </c>
      <c r="G240" s="25">
        <v>306208</v>
      </c>
      <c r="H240" s="12"/>
      <c r="I240" s="21">
        <f t="shared" si="22"/>
        <v>306208</v>
      </c>
    </row>
    <row r="241" spans="1:12" s="19" customFormat="1" ht="28.5" customHeight="1" x14ac:dyDescent="0.25">
      <c r="A241" s="57">
        <v>109</v>
      </c>
      <c r="B241" s="90" t="s">
        <v>101</v>
      </c>
      <c r="C241" s="66" t="s">
        <v>3</v>
      </c>
      <c r="D241" s="90" t="s">
        <v>173</v>
      </c>
      <c r="E241" s="56">
        <v>2019</v>
      </c>
      <c r="F241" s="74">
        <v>2019</v>
      </c>
      <c r="G241" s="25">
        <v>1000000</v>
      </c>
      <c r="H241" s="65"/>
      <c r="I241" s="21">
        <f t="shared" si="22"/>
        <v>1000000</v>
      </c>
    </row>
    <row r="242" spans="1:12" s="19" customFormat="1" ht="30" customHeight="1" x14ac:dyDescent="0.25">
      <c r="A242" s="57">
        <v>110</v>
      </c>
      <c r="B242" s="43" t="s">
        <v>169</v>
      </c>
      <c r="C242" s="73" t="s">
        <v>1</v>
      </c>
      <c r="D242" s="43" t="s">
        <v>168</v>
      </c>
      <c r="E242" s="56">
        <v>2019</v>
      </c>
      <c r="F242" s="74">
        <v>2019</v>
      </c>
      <c r="G242" s="12">
        <v>962533.17</v>
      </c>
      <c r="H242" s="12"/>
      <c r="I242" s="21">
        <f>+G242-H242</f>
        <v>962533.17</v>
      </c>
    </row>
    <row r="243" spans="1:12" s="19" customFormat="1" ht="41.25" customHeight="1" x14ac:dyDescent="0.25">
      <c r="A243" s="95">
        <v>111</v>
      </c>
      <c r="B243" s="149" t="s">
        <v>101</v>
      </c>
      <c r="C243" s="145" t="s">
        <v>3</v>
      </c>
      <c r="D243" s="149" t="s">
        <v>174</v>
      </c>
      <c r="E243" s="56">
        <v>2019</v>
      </c>
      <c r="F243" s="95">
        <v>2019</v>
      </c>
      <c r="G243" s="12">
        <v>498000</v>
      </c>
      <c r="H243" s="12">
        <v>310000</v>
      </c>
      <c r="I243" s="12">
        <f t="shared" ref="I243" si="23">+G243-H243</f>
        <v>188000</v>
      </c>
    </row>
    <row r="244" spans="1:12" s="19" customFormat="1" ht="13.5" customHeight="1" x14ac:dyDescent="0.25">
      <c r="A244" s="96"/>
      <c r="B244" s="150"/>
      <c r="C244" s="146"/>
      <c r="D244" s="150"/>
      <c r="E244" s="56">
        <v>2020</v>
      </c>
      <c r="F244" s="96"/>
      <c r="G244" s="12"/>
      <c r="H244" s="12">
        <v>188000</v>
      </c>
      <c r="I244" s="12">
        <f>+I243-H244</f>
        <v>0</v>
      </c>
      <c r="K244" s="22"/>
    </row>
    <row r="245" spans="1:12" s="19" customFormat="1" ht="25.5" customHeight="1" x14ac:dyDescent="0.25">
      <c r="A245" s="95">
        <v>112</v>
      </c>
      <c r="B245" s="149" t="s">
        <v>113</v>
      </c>
      <c r="C245" s="145" t="s">
        <v>112</v>
      </c>
      <c r="D245" s="149" t="s">
        <v>175</v>
      </c>
      <c r="E245" s="56">
        <v>2019</v>
      </c>
      <c r="F245" s="95">
        <v>2019</v>
      </c>
      <c r="G245" s="12">
        <v>311318.99</v>
      </c>
      <c r="H245" s="12"/>
      <c r="I245" s="12">
        <f>+G245-H245</f>
        <v>311318.99</v>
      </c>
    </row>
    <row r="246" spans="1:12" s="19" customFormat="1" ht="12" customHeight="1" x14ac:dyDescent="0.25">
      <c r="A246" s="97"/>
      <c r="B246" s="155"/>
      <c r="C246" s="156"/>
      <c r="D246" s="155"/>
      <c r="E246" s="56">
        <v>2020</v>
      </c>
      <c r="F246" s="97"/>
      <c r="G246" s="12">
        <v>73012.5</v>
      </c>
      <c r="H246" s="12">
        <v>315446.03999999998</v>
      </c>
      <c r="I246" s="12">
        <f>+I245+G246-H246</f>
        <v>68885.450000000012</v>
      </c>
    </row>
    <row r="247" spans="1:12" s="19" customFormat="1" ht="12" customHeight="1" x14ac:dyDescent="0.25">
      <c r="A247" s="96"/>
      <c r="B247" s="150"/>
      <c r="C247" s="146"/>
      <c r="D247" s="150"/>
      <c r="E247" s="62">
        <v>2021</v>
      </c>
      <c r="F247" s="96"/>
      <c r="G247" s="12"/>
      <c r="H247" s="12">
        <v>68885.45</v>
      </c>
      <c r="I247" s="12">
        <f>+I246+G247-H247</f>
        <v>0</v>
      </c>
    </row>
    <row r="248" spans="1:12" s="19" customFormat="1" ht="25.5" customHeight="1" x14ac:dyDescent="0.25">
      <c r="A248" s="55">
        <v>113</v>
      </c>
      <c r="B248" s="42" t="s">
        <v>4</v>
      </c>
      <c r="C248" s="73" t="s">
        <v>3</v>
      </c>
      <c r="D248" s="43" t="s">
        <v>176</v>
      </c>
      <c r="E248" s="56">
        <v>2019</v>
      </c>
      <c r="F248" s="74">
        <v>2019</v>
      </c>
      <c r="G248" s="12">
        <v>61702.5</v>
      </c>
      <c r="H248" s="12">
        <v>61702.5</v>
      </c>
      <c r="I248" s="12">
        <f>+G248-H248</f>
        <v>0</v>
      </c>
      <c r="K248" s="22"/>
    </row>
    <row r="249" spans="1:12" s="19" customFormat="1" ht="25.5" customHeight="1" x14ac:dyDescent="0.25">
      <c r="A249" s="55">
        <v>114</v>
      </c>
      <c r="B249" s="42" t="s">
        <v>101</v>
      </c>
      <c r="C249" s="73" t="s">
        <v>3</v>
      </c>
      <c r="D249" s="43" t="s">
        <v>179</v>
      </c>
      <c r="E249" s="56">
        <v>2020</v>
      </c>
      <c r="F249" s="74">
        <v>2020</v>
      </c>
      <c r="G249" s="58">
        <v>402803.72</v>
      </c>
      <c r="H249" s="12">
        <v>402803.72</v>
      </c>
      <c r="I249" s="12">
        <f>+G249-H249</f>
        <v>0</v>
      </c>
      <c r="K249" s="22"/>
    </row>
    <row r="250" spans="1:12" s="19" customFormat="1" ht="39" customHeight="1" x14ac:dyDescent="0.25">
      <c r="A250" s="95">
        <v>115</v>
      </c>
      <c r="B250" s="104" t="s">
        <v>101</v>
      </c>
      <c r="C250" s="145" t="s">
        <v>3</v>
      </c>
      <c r="D250" s="149" t="s">
        <v>180</v>
      </c>
      <c r="E250" s="56">
        <v>2020</v>
      </c>
      <c r="F250" s="95">
        <v>2020</v>
      </c>
      <c r="G250" s="12">
        <v>719080.84900000005</v>
      </c>
      <c r="H250" s="12">
        <v>601141.99</v>
      </c>
      <c r="I250" s="12">
        <f>+G250-H250</f>
        <v>117938.85900000005</v>
      </c>
      <c r="K250" s="22"/>
      <c r="L250" s="22"/>
    </row>
    <row r="251" spans="1:12" s="19" customFormat="1" ht="15" customHeight="1" x14ac:dyDescent="0.25">
      <c r="A251" s="96"/>
      <c r="B251" s="105"/>
      <c r="C251" s="146"/>
      <c r="D251" s="150"/>
      <c r="E251" s="63">
        <v>2021</v>
      </c>
      <c r="F251" s="96"/>
      <c r="G251" s="12">
        <v>189765.72</v>
      </c>
      <c r="H251" s="12">
        <v>307704.58</v>
      </c>
      <c r="I251" s="12">
        <f>+I250+G251-H251</f>
        <v>-9.9999998928979039E-4</v>
      </c>
      <c r="K251" s="22"/>
    </row>
    <row r="252" spans="1:12" s="19" customFormat="1" ht="52.5" customHeight="1" x14ac:dyDescent="0.25">
      <c r="A252" s="55">
        <v>116</v>
      </c>
      <c r="B252" s="42" t="s">
        <v>101</v>
      </c>
      <c r="C252" s="73" t="s">
        <v>3</v>
      </c>
      <c r="D252" s="43" t="s">
        <v>181</v>
      </c>
      <c r="E252" s="56">
        <v>2020</v>
      </c>
      <c r="F252" s="74">
        <v>2020</v>
      </c>
      <c r="G252" s="12">
        <v>50150</v>
      </c>
      <c r="H252" s="12">
        <v>50150</v>
      </c>
      <c r="I252" s="12">
        <f>+G252-H252</f>
        <v>0</v>
      </c>
      <c r="K252" s="22"/>
    </row>
    <row r="253" spans="1:12" s="19" customFormat="1" ht="25.5" customHeight="1" x14ac:dyDescent="0.25">
      <c r="A253" s="95">
        <v>117</v>
      </c>
      <c r="B253" s="104" t="s">
        <v>101</v>
      </c>
      <c r="C253" s="145" t="s">
        <v>3</v>
      </c>
      <c r="D253" s="149" t="s">
        <v>200</v>
      </c>
      <c r="E253" s="56">
        <v>2020</v>
      </c>
      <c r="F253" s="95">
        <v>2020</v>
      </c>
      <c r="G253" s="12">
        <v>4909001.8389999997</v>
      </c>
      <c r="H253" s="12"/>
      <c r="I253" s="12">
        <f>+G253-H253</f>
        <v>4909001.8389999997</v>
      </c>
      <c r="K253" s="22"/>
    </row>
    <row r="254" spans="1:12" s="19" customFormat="1" ht="18.75" customHeight="1" x14ac:dyDescent="0.25">
      <c r="A254" s="96"/>
      <c r="B254" s="105"/>
      <c r="C254" s="146"/>
      <c r="D254" s="150"/>
      <c r="E254" s="63">
        <v>2021</v>
      </c>
      <c r="F254" s="96"/>
      <c r="G254" s="12">
        <v>2448558.19</v>
      </c>
      <c r="H254" s="12">
        <v>7357560.0300000003</v>
      </c>
      <c r="I254" s="12">
        <f>+I253+G254-H254</f>
        <v>-1.0000010952353477E-3</v>
      </c>
      <c r="K254" s="22"/>
    </row>
    <row r="255" spans="1:12" s="19" customFormat="1" ht="27" customHeight="1" x14ac:dyDescent="0.25">
      <c r="A255" s="100">
        <v>118</v>
      </c>
      <c r="B255" s="153" t="s">
        <v>4</v>
      </c>
      <c r="C255" s="145" t="s">
        <v>3</v>
      </c>
      <c r="D255" s="151" t="s">
        <v>188</v>
      </c>
      <c r="E255" s="56">
        <v>2020</v>
      </c>
      <c r="F255" s="95">
        <v>2020</v>
      </c>
      <c r="G255" s="12">
        <v>1878093.17784</v>
      </c>
      <c r="H255" s="12"/>
      <c r="I255" s="12">
        <f t="shared" ref="I255:I284" si="24">+G255</f>
        <v>1878093.17784</v>
      </c>
      <c r="K255" s="22"/>
    </row>
    <row r="256" spans="1:12" s="19" customFormat="1" ht="13.5" customHeight="1" x14ac:dyDescent="0.25">
      <c r="A256" s="101"/>
      <c r="B256" s="154"/>
      <c r="C256" s="146"/>
      <c r="D256" s="152"/>
      <c r="E256" s="84">
        <v>2022</v>
      </c>
      <c r="F256" s="96"/>
      <c r="G256" s="12"/>
      <c r="H256" s="12">
        <v>276386.66000000003</v>
      </c>
      <c r="I256" s="21">
        <f>+I255-H256</f>
        <v>1601706.5178399999</v>
      </c>
      <c r="K256" s="22"/>
    </row>
    <row r="257" spans="1:11" s="19" customFormat="1" ht="25.5" customHeight="1" x14ac:dyDescent="0.25">
      <c r="A257" s="106">
        <v>119</v>
      </c>
      <c r="B257" s="153" t="s">
        <v>4</v>
      </c>
      <c r="C257" s="145" t="s">
        <v>3</v>
      </c>
      <c r="D257" s="151" t="s">
        <v>189</v>
      </c>
      <c r="E257" s="56">
        <v>2020</v>
      </c>
      <c r="F257" s="95">
        <v>2020</v>
      </c>
      <c r="G257" s="77">
        <v>81589.115999999995</v>
      </c>
      <c r="H257" s="12"/>
      <c r="I257" s="12">
        <f t="shared" si="24"/>
        <v>81589.115999999995</v>
      </c>
      <c r="K257" s="22"/>
    </row>
    <row r="258" spans="1:11" s="19" customFormat="1" ht="15.75" customHeight="1" x14ac:dyDescent="0.25">
      <c r="A258" s="107"/>
      <c r="B258" s="154"/>
      <c r="C258" s="146"/>
      <c r="D258" s="152"/>
      <c r="E258" s="84">
        <v>2022</v>
      </c>
      <c r="F258" s="96"/>
      <c r="G258" s="77"/>
      <c r="H258" s="12">
        <v>81589.119999999995</v>
      </c>
      <c r="I258" s="12">
        <f>+I257-H258</f>
        <v>-4.0000000008149073E-3</v>
      </c>
      <c r="K258" s="22"/>
    </row>
    <row r="259" spans="1:11" s="19" customFormat="1" ht="25.5" customHeight="1" x14ac:dyDescent="0.25">
      <c r="A259" s="57">
        <v>120</v>
      </c>
      <c r="B259" s="69" t="s">
        <v>4</v>
      </c>
      <c r="C259" s="73" t="s">
        <v>3</v>
      </c>
      <c r="D259" s="59" t="s">
        <v>190</v>
      </c>
      <c r="E259" s="56">
        <v>2020</v>
      </c>
      <c r="F259" s="74">
        <v>2020</v>
      </c>
      <c r="G259" s="77">
        <v>299012.5</v>
      </c>
      <c r="H259" s="12"/>
      <c r="I259" s="21">
        <f t="shared" si="24"/>
        <v>299012.5</v>
      </c>
      <c r="K259" s="22"/>
    </row>
    <row r="260" spans="1:11" s="19" customFormat="1" ht="18.75" customHeight="1" x14ac:dyDescent="0.25">
      <c r="A260" s="106">
        <v>121</v>
      </c>
      <c r="B260" s="153" t="s">
        <v>4</v>
      </c>
      <c r="C260" s="145" t="s">
        <v>3</v>
      </c>
      <c r="D260" s="151" t="s">
        <v>191</v>
      </c>
      <c r="E260" s="56">
        <v>2020</v>
      </c>
      <c r="F260" s="95">
        <v>2020</v>
      </c>
      <c r="G260" s="12">
        <v>584351.18000000005</v>
      </c>
      <c r="I260" s="12">
        <v>584351.18000000005</v>
      </c>
      <c r="K260" s="22"/>
    </row>
    <row r="261" spans="1:11" s="19" customFormat="1" ht="18.75" customHeight="1" x14ac:dyDescent="0.25">
      <c r="A261" s="107"/>
      <c r="B261" s="154"/>
      <c r="C261" s="146"/>
      <c r="D261" s="152"/>
      <c r="E261" s="74">
        <v>2021</v>
      </c>
      <c r="F261" s="96"/>
      <c r="G261" s="77"/>
      <c r="H261" s="12">
        <v>584351.18000000005</v>
      </c>
      <c r="I261" s="12">
        <f>+I260-H261</f>
        <v>0</v>
      </c>
      <c r="K261" s="22"/>
    </row>
    <row r="262" spans="1:11" s="19" customFormat="1" ht="25.5" customHeight="1" x14ac:dyDescent="0.25">
      <c r="A262" s="106">
        <v>122</v>
      </c>
      <c r="B262" s="104" t="s">
        <v>23</v>
      </c>
      <c r="C262" s="145" t="s">
        <v>3</v>
      </c>
      <c r="D262" s="147" t="s">
        <v>182</v>
      </c>
      <c r="E262" s="56">
        <v>2020</v>
      </c>
      <c r="F262" s="95">
        <v>2020</v>
      </c>
      <c r="G262" s="77">
        <v>86664.7</v>
      </c>
      <c r="I262" s="12">
        <f>+G262</f>
        <v>86664.7</v>
      </c>
      <c r="K262" s="22"/>
    </row>
    <row r="263" spans="1:11" s="19" customFormat="1" ht="14.25" customHeight="1" x14ac:dyDescent="0.25">
      <c r="A263" s="107"/>
      <c r="B263" s="105"/>
      <c r="C263" s="146"/>
      <c r="D263" s="148"/>
      <c r="E263" s="84">
        <v>2021</v>
      </c>
      <c r="F263" s="96"/>
      <c r="G263" s="77"/>
      <c r="H263" s="12">
        <v>86664.7</v>
      </c>
      <c r="I263" s="12">
        <f>+I262-H263</f>
        <v>0</v>
      </c>
      <c r="K263" s="22"/>
    </row>
    <row r="264" spans="1:11" s="19" customFormat="1" ht="25.5" customHeight="1" x14ac:dyDescent="0.25">
      <c r="A264" s="57">
        <v>123</v>
      </c>
      <c r="B264" s="42" t="s">
        <v>23</v>
      </c>
      <c r="C264" s="73" t="s">
        <v>3</v>
      </c>
      <c r="D264" s="60" t="s">
        <v>183</v>
      </c>
      <c r="E264" s="56">
        <v>2020</v>
      </c>
      <c r="F264" s="74">
        <v>2020</v>
      </c>
      <c r="G264" s="77">
        <v>3959435.7390000005</v>
      </c>
      <c r="H264" s="12">
        <v>3500000</v>
      </c>
      <c r="I264" s="21">
        <f>+G264-H264</f>
        <v>459435.73900000053</v>
      </c>
      <c r="K264" s="22"/>
    </row>
    <row r="265" spans="1:11" s="19" customFormat="1" ht="25.5" customHeight="1" x14ac:dyDescent="0.25">
      <c r="A265" s="57">
        <v>124</v>
      </c>
      <c r="B265" s="42" t="s">
        <v>23</v>
      </c>
      <c r="C265" s="73" t="s">
        <v>3</v>
      </c>
      <c r="D265" s="60" t="s">
        <v>184</v>
      </c>
      <c r="E265" s="56">
        <v>2020</v>
      </c>
      <c r="F265" s="74">
        <v>2020</v>
      </c>
      <c r="G265" s="77">
        <v>556757.02500000002</v>
      </c>
      <c r="H265" s="12">
        <v>444795</v>
      </c>
      <c r="I265" s="21">
        <f>+G265-H265</f>
        <v>111962.02500000002</v>
      </c>
      <c r="K265" s="22"/>
    </row>
    <row r="266" spans="1:11" s="19" customFormat="1" ht="25.5" customHeight="1" x14ac:dyDescent="0.25">
      <c r="A266" s="100">
        <v>125</v>
      </c>
      <c r="B266" s="104" t="s">
        <v>23</v>
      </c>
      <c r="C266" s="145" t="s">
        <v>3</v>
      </c>
      <c r="D266" s="147" t="s">
        <v>185</v>
      </c>
      <c r="E266" s="56">
        <v>2020</v>
      </c>
      <c r="F266" s="95">
        <v>2020</v>
      </c>
      <c r="G266" s="132">
        <v>201149.2</v>
      </c>
      <c r="H266" s="12"/>
      <c r="I266" s="12">
        <f t="shared" si="24"/>
        <v>201149.2</v>
      </c>
      <c r="K266" s="22"/>
    </row>
    <row r="267" spans="1:11" s="19" customFormat="1" ht="12" customHeight="1" x14ac:dyDescent="0.25">
      <c r="A267" s="101"/>
      <c r="B267" s="105"/>
      <c r="C267" s="146"/>
      <c r="D267" s="148"/>
      <c r="E267" s="79">
        <v>2021</v>
      </c>
      <c r="F267" s="96"/>
      <c r="G267" s="133"/>
      <c r="H267" s="12">
        <v>52250</v>
      </c>
      <c r="I267" s="21">
        <f>+I266-H267</f>
        <v>148899.20000000001</v>
      </c>
      <c r="K267" s="22"/>
    </row>
    <row r="268" spans="1:11" s="19" customFormat="1" ht="25.5" customHeight="1" x14ac:dyDescent="0.25">
      <c r="A268" s="100">
        <v>126</v>
      </c>
      <c r="B268" s="104" t="s">
        <v>23</v>
      </c>
      <c r="C268" s="145" t="s">
        <v>3</v>
      </c>
      <c r="D268" s="147" t="s">
        <v>186</v>
      </c>
      <c r="E268" s="56">
        <v>2020</v>
      </c>
      <c r="F268" s="95">
        <v>2020</v>
      </c>
      <c r="G268" s="77">
        <v>2548800</v>
      </c>
      <c r="H268" s="12"/>
      <c r="I268" s="12">
        <f t="shared" si="24"/>
        <v>2548800</v>
      </c>
      <c r="K268" s="22"/>
    </row>
    <row r="269" spans="1:11" s="19" customFormat="1" ht="15" customHeight="1" x14ac:dyDescent="0.25">
      <c r="A269" s="101"/>
      <c r="B269" s="105"/>
      <c r="C269" s="146"/>
      <c r="D269" s="148"/>
      <c r="E269" s="84">
        <v>2022</v>
      </c>
      <c r="F269" s="96"/>
      <c r="G269" s="77">
        <v>1979953.87</v>
      </c>
      <c r="H269" s="12"/>
      <c r="I269" s="21">
        <f>+I268+G269</f>
        <v>4528753.87</v>
      </c>
      <c r="K269" s="22"/>
    </row>
    <row r="270" spans="1:11" s="19" customFormat="1" ht="35.25" customHeight="1" x14ac:dyDescent="0.25">
      <c r="A270" s="72">
        <v>127</v>
      </c>
      <c r="B270" s="42" t="s">
        <v>23</v>
      </c>
      <c r="C270" s="73" t="s">
        <v>3</v>
      </c>
      <c r="D270" s="59" t="s">
        <v>187</v>
      </c>
      <c r="E270" s="56">
        <v>2020</v>
      </c>
      <c r="F270" s="74">
        <v>2020</v>
      </c>
      <c r="G270" s="12">
        <v>511000</v>
      </c>
      <c r="H270" s="12">
        <v>511000</v>
      </c>
      <c r="I270" s="12">
        <f>+G270-H270</f>
        <v>0</v>
      </c>
      <c r="K270" s="22"/>
    </row>
    <row r="271" spans="1:11" s="19" customFormat="1" ht="40.5" customHeight="1" x14ac:dyDescent="0.25">
      <c r="A271" s="100">
        <v>128</v>
      </c>
      <c r="B271" s="153" t="s">
        <v>26</v>
      </c>
      <c r="C271" s="145" t="s">
        <v>16</v>
      </c>
      <c r="D271" s="151" t="s">
        <v>193</v>
      </c>
      <c r="E271" s="56">
        <v>2020</v>
      </c>
      <c r="F271" s="95">
        <v>2020</v>
      </c>
      <c r="G271" s="132">
        <v>382449.00291000004</v>
      </c>
      <c r="H271" s="12"/>
      <c r="I271" s="12">
        <f t="shared" si="24"/>
        <v>382449.00291000004</v>
      </c>
      <c r="K271" s="22"/>
    </row>
    <row r="272" spans="1:11" s="19" customFormat="1" ht="14.25" customHeight="1" x14ac:dyDescent="0.25">
      <c r="A272" s="110"/>
      <c r="B272" s="159"/>
      <c r="C272" s="156"/>
      <c r="D272" s="160"/>
      <c r="E272" s="79">
        <v>2021</v>
      </c>
      <c r="F272" s="97"/>
      <c r="G272" s="133"/>
      <c r="H272" s="12">
        <v>246053.9</v>
      </c>
      <c r="I272" s="12">
        <f>+I271-H272</f>
        <v>136395.10291000005</v>
      </c>
      <c r="K272" s="22"/>
    </row>
    <row r="273" spans="1:12" s="19" customFormat="1" ht="14.25" customHeight="1" x14ac:dyDescent="0.25">
      <c r="A273" s="101"/>
      <c r="B273" s="154"/>
      <c r="C273" s="146"/>
      <c r="D273" s="152"/>
      <c r="E273" s="84">
        <v>2022</v>
      </c>
      <c r="F273" s="96"/>
      <c r="G273" s="88">
        <v>160748.72</v>
      </c>
      <c r="H273" s="12"/>
      <c r="I273" s="21">
        <f>+I272+G273</f>
        <v>297143.82291000005</v>
      </c>
      <c r="K273" s="22"/>
    </row>
    <row r="274" spans="1:12" s="19" customFormat="1" ht="25.5" customHeight="1" x14ac:dyDescent="0.25">
      <c r="A274" s="106">
        <v>129</v>
      </c>
      <c r="B274" s="153" t="s">
        <v>192</v>
      </c>
      <c r="C274" s="145" t="s">
        <v>63</v>
      </c>
      <c r="D274" s="151" t="s">
        <v>194</v>
      </c>
      <c r="E274" s="56">
        <v>2020</v>
      </c>
      <c r="F274" s="95">
        <v>2020</v>
      </c>
      <c r="G274" s="132">
        <v>76234</v>
      </c>
      <c r="H274" s="12"/>
      <c r="I274" s="12">
        <f t="shared" si="24"/>
        <v>76234</v>
      </c>
      <c r="K274" s="22"/>
    </row>
    <row r="275" spans="1:12" s="19" customFormat="1" ht="16.5" customHeight="1" x14ac:dyDescent="0.25">
      <c r="A275" s="107"/>
      <c r="B275" s="154"/>
      <c r="C275" s="146"/>
      <c r="D275" s="152"/>
      <c r="E275" s="79">
        <v>2021</v>
      </c>
      <c r="F275" s="96"/>
      <c r="G275" s="133"/>
      <c r="H275" s="12">
        <v>76234</v>
      </c>
      <c r="I275" s="12">
        <f>+I274-H275</f>
        <v>0</v>
      </c>
      <c r="K275" s="22"/>
    </row>
    <row r="276" spans="1:12" s="19" customFormat="1" ht="25.5" customHeight="1" x14ac:dyDescent="0.25">
      <c r="A276" s="57">
        <v>130</v>
      </c>
      <c r="B276" s="69" t="s">
        <v>192</v>
      </c>
      <c r="C276" s="73" t="s">
        <v>63</v>
      </c>
      <c r="D276" s="59" t="s">
        <v>195</v>
      </c>
      <c r="E276" s="56">
        <v>2020</v>
      </c>
      <c r="F276" s="74">
        <v>2020</v>
      </c>
      <c r="G276" s="77">
        <v>284341.65000000002</v>
      </c>
      <c r="H276" s="12"/>
      <c r="I276" s="21">
        <f t="shared" si="24"/>
        <v>284341.65000000002</v>
      </c>
      <c r="K276" s="22"/>
    </row>
    <row r="277" spans="1:12" s="19" customFormat="1" ht="25.5" customHeight="1" x14ac:dyDescent="0.25">
      <c r="A277" s="57">
        <v>131</v>
      </c>
      <c r="B277" s="69" t="s">
        <v>192</v>
      </c>
      <c r="C277" s="73" t="s">
        <v>63</v>
      </c>
      <c r="D277" s="59" t="s">
        <v>196</v>
      </c>
      <c r="E277" s="56">
        <v>2020</v>
      </c>
      <c r="F277" s="74">
        <v>2020</v>
      </c>
      <c r="G277" s="77">
        <v>123870.5</v>
      </c>
      <c r="H277" s="12"/>
      <c r="I277" s="21">
        <f t="shared" si="24"/>
        <v>123870.5</v>
      </c>
      <c r="K277" s="22"/>
    </row>
    <row r="278" spans="1:12" s="19" customFormat="1" ht="25.5" customHeight="1" x14ac:dyDescent="0.25">
      <c r="A278" s="57">
        <v>132</v>
      </c>
      <c r="B278" s="69" t="s">
        <v>135</v>
      </c>
      <c r="C278" s="73" t="s">
        <v>31</v>
      </c>
      <c r="D278" s="59" t="s">
        <v>197</v>
      </c>
      <c r="E278" s="56">
        <v>2020</v>
      </c>
      <c r="F278" s="74">
        <v>2020</v>
      </c>
      <c r="G278" s="77">
        <v>553568.46464999998</v>
      </c>
      <c r="H278" s="12"/>
      <c r="I278" s="21">
        <f t="shared" si="24"/>
        <v>553568.46464999998</v>
      </c>
      <c r="K278" s="22"/>
    </row>
    <row r="279" spans="1:12" s="19" customFormat="1" ht="25.5" customHeight="1" x14ac:dyDescent="0.25">
      <c r="A279" s="59">
        <v>133</v>
      </c>
      <c r="B279" s="42" t="s">
        <v>23</v>
      </c>
      <c r="C279" s="72" t="s">
        <v>3</v>
      </c>
      <c r="D279" s="59" t="s">
        <v>205</v>
      </c>
      <c r="E279" s="64">
        <v>2021</v>
      </c>
      <c r="F279" s="74">
        <v>2021</v>
      </c>
      <c r="G279" s="12">
        <v>138777.9</v>
      </c>
      <c r="H279" s="12">
        <v>138777.9</v>
      </c>
      <c r="I279" s="12">
        <f>+G279-H279</f>
        <v>0</v>
      </c>
      <c r="K279" s="22"/>
      <c r="L279" s="22"/>
    </row>
    <row r="280" spans="1:12" s="19" customFormat="1" ht="25.5" customHeight="1" x14ac:dyDescent="0.25">
      <c r="A280" s="59">
        <v>134</v>
      </c>
      <c r="B280" s="42" t="s">
        <v>23</v>
      </c>
      <c r="C280" s="72" t="s">
        <v>3</v>
      </c>
      <c r="D280" s="59" t="s">
        <v>206</v>
      </c>
      <c r="E280" s="64">
        <v>2021</v>
      </c>
      <c r="F280" s="74">
        <v>2021</v>
      </c>
      <c r="G280" s="12">
        <v>289694.76</v>
      </c>
      <c r="H280" s="12">
        <v>289694.76</v>
      </c>
      <c r="I280" s="12">
        <f>+G280-H280</f>
        <v>0</v>
      </c>
      <c r="K280" s="22"/>
    </row>
    <row r="281" spans="1:12" s="19" customFormat="1" ht="25.5" customHeight="1" x14ac:dyDescent="0.25">
      <c r="A281" s="100">
        <v>135</v>
      </c>
      <c r="B281" s="104" t="s">
        <v>101</v>
      </c>
      <c r="C281" s="106" t="s">
        <v>3</v>
      </c>
      <c r="D281" s="151" t="s">
        <v>207</v>
      </c>
      <c r="E281" s="78">
        <v>2021</v>
      </c>
      <c r="F281" s="95">
        <v>2021</v>
      </c>
      <c r="G281" s="77">
        <v>3395799.28</v>
      </c>
      <c r="H281" s="12"/>
      <c r="I281" s="12">
        <f t="shared" si="24"/>
        <v>3395799.28</v>
      </c>
      <c r="K281" s="22"/>
    </row>
    <row r="282" spans="1:12" s="19" customFormat="1" ht="15.75" customHeight="1" x14ac:dyDescent="0.25">
      <c r="A282" s="110"/>
      <c r="B282" s="162"/>
      <c r="C282" s="161"/>
      <c r="D282" s="160"/>
      <c r="E282" s="79">
        <v>2021</v>
      </c>
      <c r="F282" s="97"/>
      <c r="G282" s="77">
        <v>1693391.2257999999</v>
      </c>
      <c r="H282" s="12">
        <v>2619801.7799999998</v>
      </c>
      <c r="I282" s="12">
        <f>+I281+G282-H282</f>
        <v>2469388.7257999997</v>
      </c>
      <c r="K282" s="22"/>
    </row>
    <row r="283" spans="1:12" s="19" customFormat="1" ht="15.75" customHeight="1" x14ac:dyDescent="0.25">
      <c r="A283" s="101"/>
      <c r="B283" s="105"/>
      <c r="C283" s="107"/>
      <c r="D283" s="152"/>
      <c r="E283" s="84">
        <v>2022</v>
      </c>
      <c r="F283" s="96"/>
      <c r="G283" s="77"/>
      <c r="H283" s="12">
        <v>1317253.73</v>
      </c>
      <c r="I283" s="21">
        <f>+I282+G283-H283</f>
        <v>1152134.9957999997</v>
      </c>
      <c r="K283" s="22"/>
    </row>
    <row r="284" spans="1:12" s="19" customFormat="1" ht="25.5" customHeight="1" x14ac:dyDescent="0.25">
      <c r="A284" s="157">
        <v>136</v>
      </c>
      <c r="B284" s="104" t="s">
        <v>101</v>
      </c>
      <c r="C284" s="106" t="s">
        <v>3</v>
      </c>
      <c r="D284" s="151" t="s">
        <v>208</v>
      </c>
      <c r="E284" s="78">
        <v>2021</v>
      </c>
      <c r="F284" s="95">
        <v>2021</v>
      </c>
      <c r="G284" s="77">
        <v>291460</v>
      </c>
      <c r="H284" s="12"/>
      <c r="I284" s="12">
        <f t="shared" si="24"/>
        <v>291460</v>
      </c>
      <c r="K284" s="22"/>
    </row>
    <row r="285" spans="1:12" s="19" customFormat="1" ht="14.25" customHeight="1" x14ac:dyDescent="0.25">
      <c r="A285" s="158"/>
      <c r="B285" s="105"/>
      <c r="C285" s="107"/>
      <c r="D285" s="152"/>
      <c r="E285" s="84">
        <v>2022</v>
      </c>
      <c r="F285" s="96"/>
      <c r="G285" s="77">
        <v>145098.41</v>
      </c>
      <c r="H285" s="12">
        <v>436558.41</v>
      </c>
      <c r="I285" s="12">
        <f>+I284+G285-H285</f>
        <v>0</v>
      </c>
      <c r="K285" s="22"/>
    </row>
    <row r="286" spans="1:12" s="19" customFormat="1" ht="25.5" customHeight="1" x14ac:dyDescent="0.25">
      <c r="A286" s="59">
        <v>137</v>
      </c>
      <c r="B286" s="69" t="s">
        <v>101</v>
      </c>
      <c r="C286" s="59" t="s">
        <v>3</v>
      </c>
      <c r="D286" s="59" t="s">
        <v>211</v>
      </c>
      <c r="E286" s="82">
        <v>2021</v>
      </c>
      <c r="F286" s="82">
        <v>2021</v>
      </c>
      <c r="G286" s="77">
        <v>349999</v>
      </c>
      <c r="H286" s="77">
        <v>349999</v>
      </c>
      <c r="I286" s="12">
        <f>+G286-H286</f>
        <v>0</v>
      </c>
      <c r="K286" s="22"/>
    </row>
    <row r="287" spans="1:12" s="19" customFormat="1" ht="25.5" customHeight="1" x14ac:dyDescent="0.25">
      <c r="A287" s="59">
        <v>138</v>
      </c>
      <c r="B287" s="69" t="s">
        <v>101</v>
      </c>
      <c r="C287" s="59" t="s">
        <v>3</v>
      </c>
      <c r="D287" s="59" t="s">
        <v>212</v>
      </c>
      <c r="E287" s="82">
        <v>2021</v>
      </c>
      <c r="F287" s="82">
        <v>2021</v>
      </c>
      <c r="G287" s="77">
        <v>2400071.5</v>
      </c>
      <c r="H287" s="77">
        <v>2400071.5</v>
      </c>
      <c r="I287" s="12">
        <f>+G287-H287</f>
        <v>0</v>
      </c>
      <c r="K287" s="22"/>
    </row>
    <row r="288" spans="1:12" s="19" customFormat="1" ht="56.25" customHeight="1" x14ac:dyDescent="0.25">
      <c r="A288" s="57">
        <v>139</v>
      </c>
      <c r="B288" s="69" t="s">
        <v>4</v>
      </c>
      <c r="C288" s="59" t="s">
        <v>3</v>
      </c>
      <c r="D288" s="59" t="s">
        <v>213</v>
      </c>
      <c r="E288" s="84">
        <v>2022</v>
      </c>
      <c r="F288" s="84">
        <v>2022</v>
      </c>
      <c r="G288" s="77">
        <v>878864</v>
      </c>
      <c r="H288" s="77">
        <v>420751.74</v>
      </c>
      <c r="I288" s="21">
        <f>+G288-H288</f>
        <v>458112.26</v>
      </c>
      <c r="K288" s="22"/>
    </row>
    <row r="289" spans="1:11" s="19" customFormat="1" ht="25.5" customHeight="1" x14ac:dyDescent="0.25">
      <c r="A289" s="57">
        <v>140</v>
      </c>
      <c r="B289" s="69" t="s">
        <v>101</v>
      </c>
      <c r="C289" s="59" t="s">
        <v>16</v>
      </c>
      <c r="D289" s="59" t="s">
        <v>214</v>
      </c>
      <c r="E289" s="84">
        <v>2022</v>
      </c>
      <c r="F289" s="84">
        <v>2022</v>
      </c>
      <c r="G289" s="77">
        <v>10381577.630000001</v>
      </c>
      <c r="H289" s="77">
        <v>0</v>
      </c>
      <c r="I289" s="21">
        <f>+G289-H289</f>
        <v>10381577.630000001</v>
      </c>
      <c r="K289" s="22"/>
    </row>
    <row r="290" spans="1:11" s="19" customFormat="1" ht="25.5" customHeight="1" x14ac:dyDescent="0.25">
      <c r="A290" s="57">
        <v>141</v>
      </c>
      <c r="B290" s="69" t="s">
        <v>23</v>
      </c>
      <c r="C290" s="59" t="s">
        <v>3</v>
      </c>
      <c r="D290" s="59" t="s">
        <v>215</v>
      </c>
      <c r="E290" s="84">
        <v>2022</v>
      </c>
      <c r="F290" s="84">
        <v>2022</v>
      </c>
      <c r="G290" s="77">
        <v>895000</v>
      </c>
      <c r="H290" s="77">
        <v>0</v>
      </c>
      <c r="I290" s="21">
        <f t="shared" ref="I290:I301" si="25">+G290-H290</f>
        <v>895000</v>
      </c>
      <c r="K290" s="22"/>
    </row>
    <row r="291" spans="1:11" s="19" customFormat="1" ht="25.5" customHeight="1" x14ac:dyDescent="0.25">
      <c r="A291" s="57">
        <v>142</v>
      </c>
      <c r="B291" s="69" t="s">
        <v>23</v>
      </c>
      <c r="C291" s="59" t="s">
        <v>3</v>
      </c>
      <c r="D291" s="59" t="s">
        <v>216</v>
      </c>
      <c r="E291" s="84">
        <v>2022</v>
      </c>
      <c r="F291" s="84">
        <v>2022</v>
      </c>
      <c r="G291" s="77">
        <v>688562.5</v>
      </c>
      <c r="H291" s="77">
        <v>0</v>
      </c>
      <c r="I291" s="21">
        <f t="shared" si="25"/>
        <v>688562.5</v>
      </c>
      <c r="K291" s="22"/>
    </row>
    <row r="292" spans="1:11" s="19" customFormat="1" ht="25.5" customHeight="1" x14ac:dyDescent="0.25">
      <c r="A292" s="57">
        <v>143</v>
      </c>
      <c r="B292" s="69" t="s">
        <v>4</v>
      </c>
      <c r="C292" s="59" t="s">
        <v>3</v>
      </c>
      <c r="D292" s="59" t="s">
        <v>217</v>
      </c>
      <c r="E292" s="84">
        <v>2022</v>
      </c>
      <c r="F292" s="84">
        <v>2022</v>
      </c>
      <c r="G292" s="77">
        <v>583110</v>
      </c>
      <c r="H292" s="77">
        <v>0</v>
      </c>
      <c r="I292" s="21">
        <f t="shared" si="25"/>
        <v>583110</v>
      </c>
      <c r="K292" s="22"/>
    </row>
    <row r="293" spans="1:11" s="19" customFormat="1" ht="25.5" customHeight="1" x14ac:dyDescent="0.25">
      <c r="A293" s="57">
        <v>144</v>
      </c>
      <c r="B293" s="69" t="s">
        <v>4</v>
      </c>
      <c r="C293" s="59" t="s">
        <v>3</v>
      </c>
      <c r="D293" s="59" t="s">
        <v>218</v>
      </c>
      <c r="E293" s="84">
        <v>2022</v>
      </c>
      <c r="F293" s="84">
        <v>2022</v>
      </c>
      <c r="G293" s="77">
        <v>387798.44</v>
      </c>
      <c r="H293" s="77">
        <v>0</v>
      </c>
      <c r="I293" s="21">
        <f t="shared" si="25"/>
        <v>387798.44</v>
      </c>
      <c r="K293" s="22"/>
    </row>
    <row r="294" spans="1:11" s="19" customFormat="1" ht="25.5" customHeight="1" x14ac:dyDescent="0.25">
      <c r="A294" s="57">
        <v>145</v>
      </c>
      <c r="B294" s="69" t="s">
        <v>23</v>
      </c>
      <c r="C294" s="59" t="s">
        <v>3</v>
      </c>
      <c r="D294" s="59" t="s">
        <v>219</v>
      </c>
      <c r="E294" s="84">
        <v>2022</v>
      </c>
      <c r="F294" s="84">
        <v>2022</v>
      </c>
      <c r="G294" s="77">
        <v>1995000</v>
      </c>
      <c r="H294" s="77">
        <v>0</v>
      </c>
      <c r="I294" s="21">
        <f t="shared" si="25"/>
        <v>1995000</v>
      </c>
      <c r="K294" s="22"/>
    </row>
    <row r="295" spans="1:11" s="19" customFormat="1" ht="25.5" customHeight="1" x14ac:dyDescent="0.25">
      <c r="A295" s="57">
        <v>146</v>
      </c>
      <c r="B295" s="69" t="s">
        <v>23</v>
      </c>
      <c r="C295" s="59" t="s">
        <v>3</v>
      </c>
      <c r="D295" s="59" t="s">
        <v>220</v>
      </c>
      <c r="E295" s="84">
        <v>2022</v>
      </c>
      <c r="F295" s="84">
        <v>2022</v>
      </c>
      <c r="G295" s="77">
        <v>511109.79</v>
      </c>
      <c r="H295" s="77">
        <v>0</v>
      </c>
      <c r="I295" s="21">
        <f t="shared" si="25"/>
        <v>511109.79</v>
      </c>
      <c r="K295" s="22"/>
    </row>
    <row r="296" spans="1:11" s="19" customFormat="1" ht="25.5" customHeight="1" x14ac:dyDescent="0.25">
      <c r="A296" s="57">
        <v>147</v>
      </c>
      <c r="B296" s="69" t="s">
        <v>23</v>
      </c>
      <c r="C296" s="59" t="s">
        <v>3</v>
      </c>
      <c r="D296" s="59" t="s">
        <v>221</v>
      </c>
      <c r="E296" s="84">
        <v>2022</v>
      </c>
      <c r="F296" s="84">
        <v>2022</v>
      </c>
      <c r="G296" s="77">
        <v>431726.6</v>
      </c>
      <c r="H296" s="77">
        <v>0</v>
      </c>
      <c r="I296" s="21">
        <f t="shared" si="25"/>
        <v>431726.6</v>
      </c>
      <c r="K296" s="22"/>
    </row>
    <row r="297" spans="1:11" s="19" customFormat="1" ht="25.5" customHeight="1" x14ac:dyDescent="0.25">
      <c r="A297" s="57">
        <v>148</v>
      </c>
      <c r="B297" s="69" t="s">
        <v>26</v>
      </c>
      <c r="C297" s="59" t="s">
        <v>16</v>
      </c>
      <c r="D297" s="59" t="s">
        <v>222</v>
      </c>
      <c r="E297" s="84">
        <v>2022</v>
      </c>
      <c r="F297" s="84">
        <v>2022</v>
      </c>
      <c r="G297" s="77">
        <v>227019.88</v>
      </c>
      <c r="H297" s="77">
        <v>0</v>
      </c>
      <c r="I297" s="21">
        <f t="shared" si="25"/>
        <v>227019.88</v>
      </c>
      <c r="K297" s="22"/>
    </row>
    <row r="298" spans="1:11" s="19" customFormat="1" ht="25.5" customHeight="1" x14ac:dyDescent="0.25">
      <c r="A298" s="57">
        <v>149</v>
      </c>
      <c r="B298" s="69" t="s">
        <v>26</v>
      </c>
      <c r="C298" s="59" t="s">
        <v>16</v>
      </c>
      <c r="D298" s="59" t="s">
        <v>223</v>
      </c>
      <c r="E298" s="84">
        <v>2022</v>
      </c>
      <c r="F298" s="84">
        <v>2022</v>
      </c>
      <c r="G298" s="77">
        <v>168915.4</v>
      </c>
      <c r="H298" s="77">
        <v>0</v>
      </c>
      <c r="I298" s="21">
        <f t="shared" si="25"/>
        <v>168915.4</v>
      </c>
      <c r="K298" s="22"/>
    </row>
    <row r="299" spans="1:11" s="19" customFormat="1" ht="25.5" customHeight="1" x14ac:dyDescent="0.25">
      <c r="A299" s="57">
        <v>150</v>
      </c>
      <c r="B299" s="69" t="s">
        <v>23</v>
      </c>
      <c r="C299" s="59" t="s">
        <v>3</v>
      </c>
      <c r="D299" s="65" t="s">
        <v>224</v>
      </c>
      <c r="E299" s="84">
        <v>2022</v>
      </c>
      <c r="F299" s="84">
        <v>2022</v>
      </c>
      <c r="G299" s="77">
        <v>3105670.2</v>
      </c>
      <c r="H299" s="77">
        <v>0</v>
      </c>
      <c r="I299" s="21">
        <f t="shared" si="25"/>
        <v>3105670.2</v>
      </c>
      <c r="K299" s="22"/>
    </row>
    <row r="300" spans="1:11" s="19" customFormat="1" ht="25.5" customHeight="1" x14ac:dyDescent="0.25">
      <c r="A300" s="57">
        <v>151</v>
      </c>
      <c r="B300" s="69" t="s">
        <v>4</v>
      </c>
      <c r="C300" s="59" t="s">
        <v>3</v>
      </c>
      <c r="D300" s="59" t="s">
        <v>225</v>
      </c>
      <c r="E300" s="84">
        <v>2022</v>
      </c>
      <c r="F300" s="84">
        <v>2022</v>
      </c>
      <c r="G300" s="77">
        <v>3904734.71</v>
      </c>
      <c r="H300" s="77">
        <v>0</v>
      </c>
      <c r="I300" s="21">
        <f t="shared" si="25"/>
        <v>3904734.71</v>
      </c>
      <c r="K300" s="22"/>
    </row>
    <row r="301" spans="1:11" s="19" customFormat="1" ht="25.5" customHeight="1" x14ac:dyDescent="0.25">
      <c r="A301" s="57">
        <v>152</v>
      </c>
      <c r="B301" s="69" t="s">
        <v>4</v>
      </c>
      <c r="C301" s="59" t="s">
        <v>3</v>
      </c>
      <c r="D301" s="59" t="s">
        <v>226</v>
      </c>
      <c r="E301" s="84">
        <v>2022</v>
      </c>
      <c r="F301" s="84">
        <v>2022</v>
      </c>
      <c r="G301" s="77">
        <v>1790192.9</v>
      </c>
      <c r="H301" s="77">
        <v>0</v>
      </c>
      <c r="I301" s="21">
        <f t="shared" si="25"/>
        <v>1790192.9</v>
      </c>
      <c r="K301" s="22"/>
    </row>
    <row r="302" spans="1:11" ht="27" customHeight="1" x14ac:dyDescent="0.25">
      <c r="A302" s="129" t="s">
        <v>0</v>
      </c>
      <c r="B302" s="130"/>
      <c r="C302" s="129"/>
      <c r="D302" s="30"/>
      <c r="E302" s="56"/>
      <c r="F302" s="74"/>
      <c r="G302" s="30"/>
      <c r="H302" s="30">
        <f>SUM(H8:H301)</f>
        <v>92034216.980000049</v>
      </c>
      <c r="I302" s="12"/>
    </row>
    <row r="303" spans="1:11" ht="42.75" customHeight="1" x14ac:dyDescent="0.25">
      <c r="A303" s="129" t="s">
        <v>202</v>
      </c>
      <c r="B303" s="130"/>
      <c r="C303" s="129"/>
      <c r="D303" s="129"/>
      <c r="E303" s="129"/>
      <c r="F303" s="75"/>
      <c r="G303" s="128">
        <f>+B307-D307</f>
        <v>59296106.729999945</v>
      </c>
      <c r="H303" s="128"/>
      <c r="I303" s="128"/>
    </row>
    <row r="304" spans="1:11" ht="29.25" customHeight="1" x14ac:dyDescent="0.25">
      <c r="G304" s="26"/>
    </row>
    <row r="305" spans="1:16" ht="15" customHeight="1" x14ac:dyDescent="0.25">
      <c r="H305" s="22"/>
      <c r="M305" s="61"/>
      <c r="P305" s="22"/>
    </row>
    <row r="306" spans="1:16" ht="48.75" customHeight="1" x14ac:dyDescent="0.25">
      <c r="B306" s="124" t="s">
        <v>240</v>
      </c>
      <c r="C306" s="120"/>
      <c r="D306" s="117" t="s">
        <v>241</v>
      </c>
      <c r="E306" s="119"/>
      <c r="F306" s="120"/>
      <c r="G306" s="117" t="s">
        <v>242</v>
      </c>
      <c r="H306" s="120"/>
      <c r="I306" s="65" t="s">
        <v>86</v>
      </c>
      <c r="M306" s="14"/>
    </row>
    <row r="307" spans="1:16" ht="47.25" customHeight="1" x14ac:dyDescent="0.25">
      <c r="B307" s="125">
        <f>+'Katkı Payı Hesabı Tahsilatı (2'!B25</f>
        <v>173084629.16999999</v>
      </c>
      <c r="C307" s="126"/>
      <c r="D307" s="127">
        <f>+H302+H320+I320</f>
        <v>113788522.44000004</v>
      </c>
      <c r="E307" s="131"/>
      <c r="F307" s="126"/>
      <c r="G307" s="127">
        <f>+B307-D307</f>
        <v>59296106.729999945</v>
      </c>
      <c r="H307" s="126"/>
      <c r="I307" s="50">
        <v>44060446.509999998</v>
      </c>
      <c r="K307" s="14"/>
      <c r="L307" s="61"/>
      <c r="M307" s="61"/>
      <c r="N307" s="14"/>
    </row>
    <row r="308" spans="1:16" ht="81" customHeight="1" x14ac:dyDescent="0.25">
      <c r="I308" s="31"/>
      <c r="K308" s="22"/>
      <c r="L308" s="61"/>
      <c r="M308" s="22"/>
      <c r="N308" s="61"/>
    </row>
    <row r="309" spans="1:16" ht="14.45" customHeight="1" x14ac:dyDescent="0.25">
      <c r="B309" s="121" t="s">
        <v>243</v>
      </c>
      <c r="C309" s="122"/>
      <c r="D309" s="122"/>
      <c r="E309" s="122"/>
      <c r="F309" s="122"/>
      <c r="G309" s="122"/>
      <c r="H309" s="122"/>
      <c r="I309" s="123"/>
      <c r="K309" s="22"/>
      <c r="N309" s="61"/>
    </row>
    <row r="310" spans="1:16" x14ac:dyDescent="0.25">
      <c r="B310" s="90"/>
      <c r="C310" s="66"/>
      <c r="D310" s="65" t="s">
        <v>153</v>
      </c>
      <c r="E310" s="16"/>
      <c r="F310" s="74"/>
      <c r="G310" s="65" t="s">
        <v>172</v>
      </c>
      <c r="H310" s="65" t="s">
        <v>154</v>
      </c>
      <c r="I310" s="65" t="s">
        <v>155</v>
      </c>
      <c r="M310" s="61"/>
    </row>
    <row r="311" spans="1:16" x14ac:dyDescent="0.25">
      <c r="B311" s="90">
        <v>2014</v>
      </c>
      <c r="C311" s="15"/>
      <c r="D311" s="49">
        <v>2032037.67</v>
      </c>
      <c r="E311" s="15"/>
      <c r="F311" s="74"/>
      <c r="G311" s="65"/>
      <c r="H311" s="76">
        <v>2032037.67</v>
      </c>
      <c r="I311" s="49">
        <f>+D311-(G311+H311)</f>
        <v>0</v>
      </c>
      <c r="M311" s="61"/>
    </row>
    <row r="312" spans="1:16" x14ac:dyDescent="0.25">
      <c r="B312" s="90">
        <v>2015</v>
      </c>
      <c r="C312" s="66"/>
      <c r="D312" s="49">
        <v>1229652.6100000001</v>
      </c>
      <c r="E312" s="16"/>
      <c r="F312" s="74"/>
      <c r="G312" s="65"/>
      <c r="H312" s="76">
        <v>1229652.6100000001</v>
      </c>
      <c r="I312" s="49">
        <f t="shared" ref="I312:I315" si="26">+D312-(G312+H312)</f>
        <v>0</v>
      </c>
      <c r="K312" s="61"/>
    </row>
    <row r="313" spans="1:16" x14ac:dyDescent="0.25">
      <c r="B313" s="90">
        <v>2016</v>
      </c>
      <c r="C313" s="66"/>
      <c r="D313" s="49">
        <v>2138543.5099999998</v>
      </c>
      <c r="E313" s="16"/>
      <c r="F313" s="74"/>
      <c r="G313" s="65"/>
      <c r="H313" s="76">
        <v>2138543.5099999998</v>
      </c>
      <c r="I313" s="49">
        <f t="shared" si="26"/>
        <v>0</v>
      </c>
    </row>
    <row r="314" spans="1:16" x14ac:dyDescent="0.25">
      <c r="B314" s="90">
        <v>2017</v>
      </c>
      <c r="C314" s="66"/>
      <c r="D314" s="49">
        <v>2607157.5499999998</v>
      </c>
      <c r="E314" s="16"/>
      <c r="F314" s="74"/>
      <c r="G314" s="76">
        <v>1249079</v>
      </c>
      <c r="H314" s="76">
        <v>1358078.55</v>
      </c>
      <c r="I314" s="49">
        <f t="shared" si="26"/>
        <v>0</v>
      </c>
    </row>
    <row r="315" spans="1:16" x14ac:dyDescent="0.25">
      <c r="B315" s="90">
        <v>2018</v>
      </c>
      <c r="C315" s="66"/>
      <c r="D315" s="49">
        <v>1219886.75</v>
      </c>
      <c r="E315" s="16"/>
      <c r="F315" s="74"/>
      <c r="G315" s="76">
        <f>+D315-H315</f>
        <v>1144292.71</v>
      </c>
      <c r="H315" s="76">
        <v>75594.039999999994</v>
      </c>
      <c r="I315" s="49">
        <f t="shared" si="26"/>
        <v>0</v>
      </c>
      <c r="M315" s="22"/>
    </row>
    <row r="316" spans="1:16" s="19" customFormat="1" x14ac:dyDescent="0.25">
      <c r="A316" s="37"/>
      <c r="B316" s="90">
        <v>2019</v>
      </c>
      <c r="C316" s="66"/>
      <c r="D316" s="49">
        <v>2544288.37</v>
      </c>
      <c r="E316" s="16"/>
      <c r="F316" s="74"/>
      <c r="G316" s="76">
        <v>88800</v>
      </c>
      <c r="H316" s="76">
        <v>2455488.37</v>
      </c>
      <c r="I316" s="49">
        <f>+D316-(G316+H316)</f>
        <v>0</v>
      </c>
    </row>
    <row r="317" spans="1:16" s="19" customFormat="1" x14ac:dyDescent="0.25">
      <c r="A317" s="37"/>
      <c r="B317" s="90">
        <v>2020</v>
      </c>
      <c r="C317" s="66"/>
      <c r="D317" s="49">
        <v>2374819.12</v>
      </c>
      <c r="E317" s="16"/>
      <c r="F317" s="74"/>
      <c r="G317" s="76">
        <v>0</v>
      </c>
      <c r="H317" s="76">
        <v>2374819.12</v>
      </c>
      <c r="I317" s="49">
        <f>+D317-(G317+H317)</f>
        <v>0</v>
      </c>
      <c r="K317" s="80"/>
    </row>
    <row r="318" spans="1:16" s="19" customFormat="1" x14ac:dyDescent="0.25">
      <c r="A318" s="37"/>
      <c r="B318" s="90">
        <v>2021</v>
      </c>
      <c r="C318" s="66"/>
      <c r="D318" s="49">
        <v>5285051.18</v>
      </c>
      <c r="E318" s="63"/>
      <c r="F318" s="74"/>
      <c r="G318" s="76">
        <v>0</v>
      </c>
      <c r="H318" s="49">
        <v>5285051.18</v>
      </c>
      <c r="I318" s="49">
        <f>+D318-(G318+H318)</f>
        <v>0</v>
      </c>
    </row>
    <row r="319" spans="1:16" s="19" customFormat="1" x14ac:dyDescent="0.25">
      <c r="A319" s="37"/>
      <c r="B319" s="90">
        <v>2022</v>
      </c>
      <c r="C319" s="85"/>
      <c r="D319" s="49">
        <v>4805040.41</v>
      </c>
      <c r="E319" s="85"/>
      <c r="F319" s="85"/>
      <c r="G319" s="76"/>
      <c r="H319" s="76"/>
      <c r="I319" s="49">
        <f>+D319-(G319+H319)</f>
        <v>4805040.41</v>
      </c>
    </row>
    <row r="320" spans="1:16" x14ac:dyDescent="0.25">
      <c r="B320" s="90" t="s">
        <v>0</v>
      </c>
      <c r="C320" s="66"/>
      <c r="D320" s="17">
        <f>SUM(D311:D319)</f>
        <v>24236477.170000002</v>
      </c>
      <c r="E320" s="17">
        <f t="shared" ref="E320:F320" si="27">SUM(E311:E318)</f>
        <v>0</v>
      </c>
      <c r="F320" s="17">
        <f t="shared" si="27"/>
        <v>0</v>
      </c>
      <c r="G320" s="17">
        <f>SUM(G311:G319)</f>
        <v>2482171.71</v>
      </c>
      <c r="H320" s="32">
        <f>SUM(H311:H319)</f>
        <v>16949265.050000001</v>
      </c>
      <c r="I320" s="32">
        <f>SUM(I311:I319)</f>
        <v>4805040.41</v>
      </c>
    </row>
    <row r="321" spans="8:10" x14ac:dyDescent="0.25">
      <c r="H321" s="14"/>
      <c r="I321" s="26"/>
    </row>
    <row r="322" spans="8:10" x14ac:dyDescent="0.25">
      <c r="I322" s="14"/>
    </row>
    <row r="323" spans="8:10" x14ac:dyDescent="0.25">
      <c r="I323" s="26"/>
    </row>
    <row r="324" spans="8:10" x14ac:dyDescent="0.25">
      <c r="J324" s="53"/>
    </row>
    <row r="327" spans="8:10" x14ac:dyDescent="0.25">
      <c r="I327" s="22"/>
    </row>
    <row r="339" spans="10:11" x14ac:dyDescent="0.25">
      <c r="K339" s="22"/>
    </row>
    <row r="344" spans="10:11" x14ac:dyDescent="0.25">
      <c r="J344" s="22"/>
    </row>
  </sheetData>
  <autoFilter ref="A7:I320"/>
  <mergeCells count="454">
    <mergeCell ref="F274:F275"/>
    <mergeCell ref="F268:F269"/>
    <mergeCell ref="A268:A269"/>
    <mergeCell ref="B268:B269"/>
    <mergeCell ref="C268:C269"/>
    <mergeCell ref="D268:D269"/>
    <mergeCell ref="F284:F285"/>
    <mergeCell ref="A284:A285"/>
    <mergeCell ref="B284:B285"/>
    <mergeCell ref="C284:C285"/>
    <mergeCell ref="D284:D285"/>
    <mergeCell ref="A271:A273"/>
    <mergeCell ref="B271:B273"/>
    <mergeCell ref="C271:C273"/>
    <mergeCell ref="D271:D273"/>
    <mergeCell ref="F271:F273"/>
    <mergeCell ref="F281:F283"/>
    <mergeCell ref="D281:D283"/>
    <mergeCell ref="C281:C283"/>
    <mergeCell ref="B281:B283"/>
    <mergeCell ref="A281:A283"/>
    <mergeCell ref="A274:A275"/>
    <mergeCell ref="B274:B275"/>
    <mergeCell ref="C274:C275"/>
    <mergeCell ref="D274:D275"/>
    <mergeCell ref="C232:C233"/>
    <mergeCell ref="D232:D233"/>
    <mergeCell ref="A245:A247"/>
    <mergeCell ref="B245:B247"/>
    <mergeCell ref="C245:C247"/>
    <mergeCell ref="D245:D247"/>
    <mergeCell ref="F245:F247"/>
    <mergeCell ref="A262:A263"/>
    <mergeCell ref="B262:B263"/>
    <mergeCell ref="C262:C263"/>
    <mergeCell ref="D262:D263"/>
    <mergeCell ref="F262:F263"/>
    <mergeCell ref="C234:C235"/>
    <mergeCell ref="D234:D235"/>
    <mergeCell ref="F234:F235"/>
    <mergeCell ref="B234:B235"/>
    <mergeCell ref="A234:A235"/>
    <mergeCell ref="A257:A258"/>
    <mergeCell ref="B257:B258"/>
    <mergeCell ref="C257:C258"/>
    <mergeCell ref="D257:D258"/>
    <mergeCell ref="F257:F258"/>
    <mergeCell ref="A250:A251"/>
    <mergeCell ref="B243:B244"/>
    <mergeCell ref="A243:A244"/>
    <mergeCell ref="A260:A261"/>
    <mergeCell ref="B260:B261"/>
    <mergeCell ref="C260:C261"/>
    <mergeCell ref="D260:D261"/>
    <mergeCell ref="F260:F261"/>
    <mergeCell ref="A253:A254"/>
    <mergeCell ref="B253:B254"/>
    <mergeCell ref="C253:C254"/>
    <mergeCell ref="D253:D254"/>
    <mergeCell ref="F253:F254"/>
    <mergeCell ref="B250:B251"/>
    <mergeCell ref="A255:A256"/>
    <mergeCell ref="B255:B256"/>
    <mergeCell ref="C266:C267"/>
    <mergeCell ref="D266:D267"/>
    <mergeCell ref="F266:F267"/>
    <mergeCell ref="G266:G267"/>
    <mergeCell ref="G271:G272"/>
    <mergeCell ref="F236:F237"/>
    <mergeCell ref="F243:F244"/>
    <mergeCell ref="D243:D244"/>
    <mergeCell ref="C243:C244"/>
    <mergeCell ref="C236:C237"/>
    <mergeCell ref="D236:D237"/>
    <mergeCell ref="C250:C251"/>
    <mergeCell ref="D250:D251"/>
    <mergeCell ref="F250:F251"/>
    <mergeCell ref="C255:C256"/>
    <mergeCell ref="D255:D256"/>
    <mergeCell ref="F255:F256"/>
    <mergeCell ref="E2:I2"/>
    <mergeCell ref="E3:I3"/>
    <mergeCell ref="E4:I4"/>
    <mergeCell ref="F124:F125"/>
    <mergeCell ref="C2:D2"/>
    <mergeCell ref="B79:B80"/>
    <mergeCell ref="B75:B76"/>
    <mergeCell ref="C75:C76"/>
    <mergeCell ref="D75:D76"/>
    <mergeCell ref="D103:D105"/>
    <mergeCell ref="B81:B82"/>
    <mergeCell ref="C81:C82"/>
    <mergeCell ref="D81:D82"/>
    <mergeCell ref="D101:D102"/>
    <mergeCell ref="D88:D89"/>
    <mergeCell ref="D111:D112"/>
    <mergeCell ref="D71:D73"/>
    <mergeCell ref="C3:D3"/>
    <mergeCell ref="D58:D61"/>
    <mergeCell ref="D90:D91"/>
    <mergeCell ref="B98:B99"/>
    <mergeCell ref="C98:C99"/>
    <mergeCell ref="B113:B114"/>
    <mergeCell ref="C113:C114"/>
    <mergeCell ref="C159:C161"/>
    <mergeCell ref="D159:D161"/>
    <mergeCell ref="A159:A161"/>
    <mergeCell ref="A162:A164"/>
    <mergeCell ref="B162:B164"/>
    <mergeCell ref="C162:C164"/>
    <mergeCell ref="D162:D164"/>
    <mergeCell ref="C166:C167"/>
    <mergeCell ref="B156:B157"/>
    <mergeCell ref="A156:A157"/>
    <mergeCell ref="A166:A167"/>
    <mergeCell ref="B166:B167"/>
    <mergeCell ref="D166:D167"/>
    <mergeCell ref="B159:B161"/>
    <mergeCell ref="D131:D135"/>
    <mergeCell ref="C156:C157"/>
    <mergeCell ref="B126:B130"/>
    <mergeCell ref="C126:C130"/>
    <mergeCell ref="A148:A151"/>
    <mergeCell ref="B148:B151"/>
    <mergeCell ref="C148:C151"/>
    <mergeCell ref="D148:D151"/>
    <mergeCell ref="A136:A141"/>
    <mergeCell ref="B136:B141"/>
    <mergeCell ref="C136:C141"/>
    <mergeCell ref="D136:D141"/>
    <mergeCell ref="D126:D130"/>
    <mergeCell ref="D156:D157"/>
    <mergeCell ref="A154:A155"/>
    <mergeCell ref="B154:B155"/>
    <mergeCell ref="C154:C155"/>
    <mergeCell ref="D154:D155"/>
    <mergeCell ref="A126:A130"/>
    <mergeCell ref="B88:B89"/>
    <mergeCell ref="A98:A99"/>
    <mergeCell ref="A92:A95"/>
    <mergeCell ref="B92:B95"/>
    <mergeCell ref="C92:C95"/>
    <mergeCell ref="A68:A70"/>
    <mergeCell ref="A131:A135"/>
    <mergeCell ref="B131:B135"/>
    <mergeCell ref="C131:C135"/>
    <mergeCell ref="C124:C125"/>
    <mergeCell ref="B111:B112"/>
    <mergeCell ref="C111:C112"/>
    <mergeCell ref="A103:A105"/>
    <mergeCell ref="A111:A112"/>
    <mergeCell ref="A90:A91"/>
    <mergeCell ref="B90:B91"/>
    <mergeCell ref="C90:C91"/>
    <mergeCell ref="C88:C89"/>
    <mergeCell ref="D124:D125"/>
    <mergeCell ref="D113:D114"/>
    <mergeCell ref="A113:A114"/>
    <mergeCell ref="D117:D120"/>
    <mergeCell ref="A121:A123"/>
    <mergeCell ref="B121:B123"/>
    <mergeCell ref="C121:C123"/>
    <mergeCell ref="D121:D123"/>
    <mergeCell ref="A124:A125"/>
    <mergeCell ref="B124:B125"/>
    <mergeCell ref="A117:A120"/>
    <mergeCell ref="D92:D95"/>
    <mergeCell ref="A106:A107"/>
    <mergeCell ref="B106:B107"/>
    <mergeCell ref="C106:C107"/>
    <mergeCell ref="A96:A97"/>
    <mergeCell ref="B96:B97"/>
    <mergeCell ref="C96:C97"/>
    <mergeCell ref="D108:D109"/>
    <mergeCell ref="D96:D97"/>
    <mergeCell ref="B103:B105"/>
    <mergeCell ref="D106:D107"/>
    <mergeCell ref="B108:B109"/>
    <mergeCell ref="B101:B102"/>
    <mergeCell ref="C101:C102"/>
    <mergeCell ref="A108:A109"/>
    <mergeCell ref="A101:A102"/>
    <mergeCell ref="A62:A63"/>
    <mergeCell ref="D55:D56"/>
    <mergeCell ref="B62:B63"/>
    <mergeCell ref="B25:B26"/>
    <mergeCell ref="C25:C26"/>
    <mergeCell ref="D25:D26"/>
    <mergeCell ref="A44:A45"/>
    <mergeCell ref="C53:C54"/>
    <mergeCell ref="C50:C52"/>
    <mergeCell ref="D50:D52"/>
    <mergeCell ref="A58:A61"/>
    <mergeCell ref="D48:D49"/>
    <mergeCell ref="C48:C49"/>
    <mergeCell ref="D53:D54"/>
    <mergeCell ref="B48:B49"/>
    <mergeCell ref="A50:A52"/>
    <mergeCell ref="B50:B52"/>
    <mergeCell ref="A55:A56"/>
    <mergeCell ref="B55:B56"/>
    <mergeCell ref="C15:C16"/>
    <mergeCell ref="D15:D16"/>
    <mergeCell ref="A13:A14"/>
    <mergeCell ref="B13:B14"/>
    <mergeCell ref="C13:C14"/>
    <mergeCell ref="D13:D14"/>
    <mergeCell ref="A19:A20"/>
    <mergeCell ref="C17:C18"/>
    <mergeCell ref="B68:B70"/>
    <mergeCell ref="C68:C70"/>
    <mergeCell ref="D68:D70"/>
    <mergeCell ref="D64:D67"/>
    <mergeCell ref="A23:A24"/>
    <mergeCell ref="A53:A54"/>
    <mergeCell ref="B53:B54"/>
    <mergeCell ref="B27:B34"/>
    <mergeCell ref="C62:C63"/>
    <mergeCell ref="D62:D63"/>
    <mergeCell ref="A48:A49"/>
    <mergeCell ref="C55:C56"/>
    <mergeCell ref="B58:B61"/>
    <mergeCell ref="C58:C61"/>
    <mergeCell ref="A64:A67"/>
    <mergeCell ref="B64:B67"/>
    <mergeCell ref="F44:F45"/>
    <mergeCell ref="F27:F34"/>
    <mergeCell ref="A27:A34"/>
    <mergeCell ref="A35:A38"/>
    <mergeCell ref="A79:A80"/>
    <mergeCell ref="A75:A76"/>
    <mergeCell ref="A81:A82"/>
    <mergeCell ref="C71:C73"/>
    <mergeCell ref="A88:A89"/>
    <mergeCell ref="A83:A85"/>
    <mergeCell ref="F64:F67"/>
    <mergeCell ref="B44:B45"/>
    <mergeCell ref="C44:C45"/>
    <mergeCell ref="D44:D45"/>
    <mergeCell ref="F55:F56"/>
    <mergeCell ref="F58:F61"/>
    <mergeCell ref="F35:F38"/>
    <mergeCell ref="F39:F41"/>
    <mergeCell ref="F53:F54"/>
    <mergeCell ref="C64:C67"/>
    <mergeCell ref="A71:A73"/>
    <mergeCell ref="B83:B85"/>
    <mergeCell ref="C83:C85"/>
    <mergeCell ref="D83:D85"/>
    <mergeCell ref="A6:I6"/>
    <mergeCell ref="C27:C34"/>
    <mergeCell ref="D27:D34"/>
    <mergeCell ref="B35:B38"/>
    <mergeCell ref="C35:C38"/>
    <mergeCell ref="D35:D38"/>
    <mergeCell ref="D39:D41"/>
    <mergeCell ref="A21:A22"/>
    <mergeCell ref="B21:B22"/>
    <mergeCell ref="D17:D18"/>
    <mergeCell ref="B19:B20"/>
    <mergeCell ref="C19:C20"/>
    <mergeCell ref="F11:F12"/>
    <mergeCell ref="F13:F14"/>
    <mergeCell ref="F15:F16"/>
    <mergeCell ref="D19:D20"/>
    <mergeCell ref="A11:A12"/>
    <mergeCell ref="B11:B12"/>
    <mergeCell ref="C11:C12"/>
    <mergeCell ref="A17:A18"/>
    <mergeCell ref="B17:B18"/>
    <mergeCell ref="D11:D12"/>
    <mergeCell ref="A15:A16"/>
    <mergeCell ref="B15:B16"/>
    <mergeCell ref="D307:F307"/>
    <mergeCell ref="A302:C302"/>
    <mergeCell ref="A236:A237"/>
    <mergeCell ref="B236:B237"/>
    <mergeCell ref="G274:G275"/>
    <mergeCell ref="A266:A267"/>
    <mergeCell ref="B266:B267"/>
    <mergeCell ref="A2:B4"/>
    <mergeCell ref="C4:D4"/>
    <mergeCell ref="C21:C22"/>
    <mergeCell ref="D21:D22"/>
    <mergeCell ref="A39:A41"/>
    <mergeCell ref="B39:B41"/>
    <mergeCell ref="C39:C41"/>
    <mergeCell ref="A25:A26"/>
    <mergeCell ref="F17:F18"/>
    <mergeCell ref="F19:F20"/>
    <mergeCell ref="F21:F22"/>
    <mergeCell ref="F23:F24"/>
    <mergeCell ref="F25:F26"/>
    <mergeCell ref="B23:B24"/>
    <mergeCell ref="C23:C24"/>
    <mergeCell ref="D23:D24"/>
    <mergeCell ref="A5:I5"/>
    <mergeCell ref="F148:F151"/>
    <mergeCell ref="F159:F161"/>
    <mergeCell ref="F190:F191"/>
    <mergeCell ref="F192:F193"/>
    <mergeCell ref="B175:B176"/>
    <mergeCell ref="B168:B169"/>
    <mergeCell ref="B309:I309"/>
    <mergeCell ref="B192:B193"/>
    <mergeCell ref="C192:C193"/>
    <mergeCell ref="D192:D193"/>
    <mergeCell ref="B306:C306"/>
    <mergeCell ref="G306:H306"/>
    <mergeCell ref="B307:C307"/>
    <mergeCell ref="G307:H307"/>
    <mergeCell ref="G303:I303"/>
    <mergeCell ref="A303:E303"/>
    <mergeCell ref="D198:D200"/>
    <mergeCell ref="C198:C200"/>
    <mergeCell ref="F198:F200"/>
    <mergeCell ref="F212:F213"/>
    <mergeCell ref="A232:A233"/>
    <mergeCell ref="B232:B233"/>
    <mergeCell ref="D306:F306"/>
    <mergeCell ref="F162:F164"/>
    <mergeCell ref="F103:F105"/>
    <mergeCell ref="F62:F63"/>
    <mergeCell ref="F68:F70"/>
    <mergeCell ref="F71:F73"/>
    <mergeCell ref="F75:F76"/>
    <mergeCell ref="F79:F80"/>
    <mergeCell ref="F81:F82"/>
    <mergeCell ref="F83:F85"/>
    <mergeCell ref="F88:F89"/>
    <mergeCell ref="F90:F91"/>
    <mergeCell ref="F96:F97"/>
    <mergeCell ref="F92:F95"/>
    <mergeCell ref="F136:F141"/>
    <mergeCell ref="F154:F155"/>
    <mergeCell ref="F156:F157"/>
    <mergeCell ref="F98:F99"/>
    <mergeCell ref="F101:F102"/>
    <mergeCell ref="F106:F107"/>
    <mergeCell ref="A1:I1"/>
    <mergeCell ref="F121:F123"/>
    <mergeCell ref="F117:F120"/>
    <mergeCell ref="F126:F130"/>
    <mergeCell ref="F131:F135"/>
    <mergeCell ref="F108:F109"/>
    <mergeCell ref="F111:F112"/>
    <mergeCell ref="F48:F49"/>
    <mergeCell ref="F50:F52"/>
    <mergeCell ref="F113:F114"/>
    <mergeCell ref="B117:B120"/>
    <mergeCell ref="C117:C120"/>
    <mergeCell ref="C108:C109"/>
    <mergeCell ref="B71:B73"/>
    <mergeCell ref="C79:C80"/>
    <mergeCell ref="D79:D80"/>
    <mergeCell ref="D98:D99"/>
    <mergeCell ref="C103:C105"/>
    <mergeCell ref="A192:A193"/>
    <mergeCell ref="C170:C173"/>
    <mergeCell ref="D170:D173"/>
    <mergeCell ref="F170:F173"/>
    <mergeCell ref="C181:C185"/>
    <mergeCell ref="D181:D185"/>
    <mergeCell ref="F181:F185"/>
    <mergeCell ref="C175:C176"/>
    <mergeCell ref="D175:D176"/>
    <mergeCell ref="C178:C180"/>
    <mergeCell ref="D178:D180"/>
    <mergeCell ref="A186:A189"/>
    <mergeCell ref="B186:B189"/>
    <mergeCell ref="C186:C189"/>
    <mergeCell ref="D186:D189"/>
    <mergeCell ref="F186:F189"/>
    <mergeCell ref="A170:A173"/>
    <mergeCell ref="B170:B173"/>
    <mergeCell ref="A181:A185"/>
    <mergeCell ref="B181:B185"/>
    <mergeCell ref="F175:F176"/>
    <mergeCell ref="B190:B191"/>
    <mergeCell ref="A175:A176"/>
    <mergeCell ref="F166:F167"/>
    <mergeCell ref="A168:A169"/>
    <mergeCell ref="A178:A180"/>
    <mergeCell ref="B178:B180"/>
    <mergeCell ref="F168:F169"/>
    <mergeCell ref="C190:C191"/>
    <mergeCell ref="D190:D191"/>
    <mergeCell ref="A190:A191"/>
    <mergeCell ref="C168:C169"/>
    <mergeCell ref="D168:D169"/>
    <mergeCell ref="F232:F233"/>
    <mergeCell ref="D221:D222"/>
    <mergeCell ref="A228:A229"/>
    <mergeCell ref="B228:B229"/>
    <mergeCell ref="A217:A220"/>
    <mergeCell ref="B217:B220"/>
    <mergeCell ref="C217:C220"/>
    <mergeCell ref="D217:D220"/>
    <mergeCell ref="F217:F220"/>
    <mergeCell ref="C228:C229"/>
    <mergeCell ref="D228:D229"/>
    <mergeCell ref="F228:F229"/>
    <mergeCell ref="F221:F222"/>
    <mergeCell ref="C221:C222"/>
    <mergeCell ref="A223:A224"/>
    <mergeCell ref="B223:B224"/>
    <mergeCell ref="B221:B222"/>
    <mergeCell ref="J147:L151"/>
    <mergeCell ref="A226:A227"/>
    <mergeCell ref="B226:B227"/>
    <mergeCell ref="C226:C227"/>
    <mergeCell ref="D226:D227"/>
    <mergeCell ref="F226:F227"/>
    <mergeCell ref="A143:A147"/>
    <mergeCell ref="B143:B147"/>
    <mergeCell ref="C143:C147"/>
    <mergeCell ref="D143:D147"/>
    <mergeCell ref="F143:F147"/>
    <mergeCell ref="D223:D224"/>
    <mergeCell ref="F223:F224"/>
    <mergeCell ref="B212:B213"/>
    <mergeCell ref="A212:A213"/>
    <mergeCell ref="A205:A206"/>
    <mergeCell ref="B205:B206"/>
    <mergeCell ref="A207:A208"/>
    <mergeCell ref="B207:B208"/>
    <mergeCell ref="C223:C224"/>
    <mergeCell ref="D212:D213"/>
    <mergeCell ref="C212:C213"/>
    <mergeCell ref="A221:A222"/>
    <mergeCell ref="F178:F180"/>
    <mergeCell ref="D194:D197"/>
    <mergeCell ref="F207:F208"/>
    <mergeCell ref="A209:A210"/>
    <mergeCell ref="B209:B210"/>
    <mergeCell ref="C209:C210"/>
    <mergeCell ref="D209:D210"/>
    <mergeCell ref="F209:F210"/>
    <mergeCell ref="C205:C206"/>
    <mergeCell ref="D205:D206"/>
    <mergeCell ref="F205:F206"/>
    <mergeCell ref="F201:F202"/>
    <mergeCell ref="B198:B200"/>
    <mergeCell ref="B194:B197"/>
    <mergeCell ref="C194:C197"/>
    <mergeCell ref="A194:A197"/>
    <mergeCell ref="A198:A200"/>
    <mergeCell ref="A201:A202"/>
    <mergeCell ref="B201:B202"/>
    <mergeCell ref="F194:F197"/>
    <mergeCell ref="C201:C202"/>
    <mergeCell ref="D201:D202"/>
    <mergeCell ref="C207:C208"/>
    <mergeCell ref="D207:D208"/>
  </mergeCells>
  <pageMargins left="0.25" right="0.25" top="0.75" bottom="0.75" header="0.3" footer="0.3"/>
  <pageSetup paperSize="9" scale="80" orientation="portrait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11" sqref="B11"/>
    </sheetView>
  </sheetViews>
  <sheetFormatPr defaultColWidth="9.140625" defaultRowHeight="18.75" x14ac:dyDescent="0.25"/>
  <cols>
    <col min="1" max="1" width="16.7109375" style="3" customWidth="1"/>
    <col min="2" max="2" width="19.7109375" style="3" customWidth="1"/>
    <col min="3" max="3" width="17.7109375" style="3" customWidth="1"/>
    <col min="4" max="4" width="17.5703125" style="3" customWidth="1"/>
    <col min="5" max="5" width="19.5703125" style="3" customWidth="1"/>
    <col min="6" max="7" width="21.85546875" style="3" bestFit="1" customWidth="1"/>
    <col min="8" max="8" width="9.140625" style="3"/>
    <col min="9" max="9" width="18" style="3" bestFit="1" customWidth="1"/>
    <col min="10" max="16384" width="9.140625" style="3"/>
  </cols>
  <sheetData>
    <row r="1" spans="1:9" ht="36.75" customHeight="1" x14ac:dyDescent="0.25"/>
    <row r="2" spans="1:9" ht="30" customHeight="1" x14ac:dyDescent="0.25">
      <c r="A2" s="8" t="s">
        <v>84</v>
      </c>
      <c r="G2" s="4"/>
    </row>
    <row r="3" spans="1:9" ht="63.75" customHeight="1" x14ac:dyDescent="0.25">
      <c r="A3" s="163" t="s">
        <v>203</v>
      </c>
      <c r="B3" s="163"/>
      <c r="C3" s="163"/>
      <c r="D3" s="163"/>
      <c r="E3" s="163"/>
      <c r="F3" s="163"/>
      <c r="G3" s="163"/>
    </row>
    <row r="4" spans="1:9" ht="105.75" customHeight="1" x14ac:dyDescent="0.25">
      <c r="A4" s="5" t="s">
        <v>227</v>
      </c>
      <c r="B4" s="5" t="s">
        <v>228</v>
      </c>
      <c r="C4" s="5" t="s">
        <v>229</v>
      </c>
      <c r="D4" s="5" t="s">
        <v>230</v>
      </c>
      <c r="E4" s="5" t="s">
        <v>231</v>
      </c>
      <c r="F4" s="164" t="s">
        <v>232</v>
      </c>
      <c r="G4" s="165"/>
    </row>
    <row r="5" spans="1:9" ht="36.75" customHeight="1" x14ac:dyDescent="0.25">
      <c r="A5" s="166">
        <v>24025202.039999999</v>
      </c>
      <c r="B5" s="166">
        <f>A5*20/100</f>
        <v>4805040.4079999998</v>
      </c>
      <c r="C5" s="166">
        <v>2226125.38</v>
      </c>
      <c r="D5" s="166">
        <v>1334671.8999999999</v>
      </c>
      <c r="E5" s="166">
        <v>0</v>
      </c>
      <c r="F5" s="33" t="s">
        <v>85</v>
      </c>
      <c r="G5" s="44">
        <f>+'Yıllar İtibariyle Proje Durumu'!G307:H307-'Yıllar İtibariyle Proje Durumu'!I307</f>
        <v>15235660.219999947</v>
      </c>
      <c r="I5" s="18"/>
    </row>
    <row r="6" spans="1:9" ht="36.75" customHeight="1" x14ac:dyDescent="0.25">
      <c r="A6" s="167"/>
      <c r="B6" s="167"/>
      <c r="C6" s="167"/>
      <c r="D6" s="167"/>
      <c r="E6" s="167"/>
      <c r="F6" s="33" t="s">
        <v>86</v>
      </c>
      <c r="G6" s="45">
        <f>+'Yıllar İtibariyle Proje Durumu'!I307</f>
        <v>44060446.509999998</v>
      </c>
    </row>
    <row r="7" spans="1:9" x14ac:dyDescent="0.25">
      <c r="D7" s="7"/>
      <c r="G7" s="6"/>
      <c r="I7" s="7"/>
    </row>
    <row r="8" spans="1:9" ht="24" customHeight="1" x14ac:dyDescent="0.25">
      <c r="F8" s="33" t="s">
        <v>162</v>
      </c>
      <c r="G8" s="44">
        <f>+G5*0.7</f>
        <v>10664962.153999962</v>
      </c>
      <c r="I8" s="7"/>
    </row>
    <row r="9" spans="1:9" ht="27" customHeight="1" x14ac:dyDescent="0.25">
      <c r="D9" s="7"/>
      <c r="F9" s="33" t="s">
        <v>163</v>
      </c>
      <c r="G9" s="45">
        <f>+G5*0.3</f>
        <v>4570698.0659999838</v>
      </c>
      <c r="I9" s="7"/>
    </row>
    <row r="10" spans="1:9" x14ac:dyDescent="0.25">
      <c r="C10" s="7"/>
      <c r="F10" s="9"/>
      <c r="G10" s="10"/>
      <c r="I10" s="7"/>
    </row>
    <row r="11" spans="1:9" x14ac:dyDescent="0.25">
      <c r="C11" s="7"/>
      <c r="E11" s="6"/>
      <c r="F11" s="7"/>
      <c r="I11" s="7"/>
    </row>
    <row r="12" spans="1:9" x14ac:dyDescent="0.25">
      <c r="B12" s="81"/>
      <c r="G12" s="7"/>
      <c r="I12" s="18"/>
    </row>
    <row r="13" spans="1:9" x14ac:dyDescent="0.25">
      <c r="G13" s="7"/>
    </row>
    <row r="14" spans="1:9" x14ac:dyDescent="0.25">
      <c r="F14" s="7"/>
      <c r="G14" s="18"/>
      <c r="I14" s="7"/>
    </row>
    <row r="15" spans="1:9" x14ac:dyDescent="0.25">
      <c r="F15" s="18"/>
      <c r="G15" s="7"/>
    </row>
    <row r="16" spans="1:9" x14ac:dyDescent="0.25">
      <c r="G16" s="7"/>
      <c r="I16" s="7"/>
    </row>
    <row r="17" spans="9:9" x14ac:dyDescent="0.25">
      <c r="I17" s="7"/>
    </row>
    <row r="18" spans="9:9" x14ac:dyDescent="0.25">
      <c r="I18" s="7"/>
    </row>
  </sheetData>
  <mergeCells count="7">
    <mergeCell ref="A3:G3"/>
    <mergeCell ref="F4:G4"/>
    <mergeCell ref="A5:A6"/>
    <mergeCell ref="B5:B6"/>
    <mergeCell ref="C5:C6"/>
    <mergeCell ref="D5:D6"/>
    <mergeCell ref="E5:E6"/>
  </mergeCells>
  <pageMargins left="0.39370078740157483" right="0.19685039370078741" top="0.6692913385826772" bottom="0.31496062992125984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Katkı Payı Hesabı Tahsilatı (2</vt:lpstr>
      <vt:lpstr>Yıllar İtibariyle Proje Durumu</vt:lpstr>
      <vt:lpstr>Ödenek İcmali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Halime</dc:creator>
  <cp:lastModifiedBy>YETV</cp:lastModifiedBy>
  <cp:lastPrinted>2021-07-06T07:12:21Z</cp:lastPrinted>
  <dcterms:created xsi:type="dcterms:W3CDTF">2015-03-25T07:31:49Z</dcterms:created>
  <dcterms:modified xsi:type="dcterms:W3CDTF">2022-08-01T07:13:45Z</dcterms:modified>
</cp:coreProperties>
</file>